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ables/table3.xml" ContentType="application/vnd.openxmlformats-officedocument.spreadsheetml.table+xml"/>
  <Override PartName="/xl/tables/table4.xml" ContentType="application/vnd.openxmlformats-officedocument.spreadsheetml.tab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style2.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charts/colors2.xml" ContentType="application/vnd.ms-office.chartcolorstyle+xml"/>
  <Override PartName="/xl/tables/table5.xml" ContentType="application/vnd.openxmlformats-officedocument.spreadsheetml.table+xml"/>
  <Override PartName="/xl/tables/table6.xml" ContentType="application/vnd.openxmlformats-officedocument.spreadsheetml.table+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120" yWindow="-120" windowWidth="20730" windowHeight="11760" tabRatio="926"/>
  </bookViews>
  <sheets>
    <sheet name="Dnevnik dejavnosti" sheetId="2" r:id="rId1"/>
    <sheet name="Sledilnik Teža" sheetId="8" r:id="rId2"/>
    <sheet name="Sledilnik obsega pasu" sheetId="9" r:id="rId3"/>
    <sheet name="Sledilnik bicepsov" sheetId="10" r:id="rId4"/>
    <sheet name="Sledilnik bokov" sheetId="7" r:id="rId5"/>
    <sheet name="Sledilnik stegen" sheetId="6" r:id="rId6"/>
    <sheet name="Dnevnik obrokov" sheetId="3" r:id="rId7"/>
    <sheet name="List1" sheetId="11" r:id="rId8"/>
    <sheet name="List2" sheetId="12" r:id="rId9"/>
  </sheets>
  <definedNames>
    <definedName name="Cilj1" localSheetId="1">'Sledilnik Teža'!$D$13</definedName>
    <definedName name="Cilj1Oznaka" localSheetId="1">'Sledilnik Teža'!$B$13</definedName>
    <definedName name="Cilj2" localSheetId="1">'Sledilnik Teža'!$D$14</definedName>
    <definedName name="Cilj2Oznaka" localSheetId="1">'Sledilnik Teža'!$B$14</definedName>
    <definedName name="Cilj3" localSheetId="1">'Sledilnik Teža'!$D$15</definedName>
    <definedName name="Cilj3Oznaka" localSheetId="1">'Sledilnik Teža'!$B$15</definedName>
    <definedName name="Cilj4" localSheetId="1">'Sledilnik Teža'!$D$16</definedName>
    <definedName name="Cilj4Oznaka" localSheetId="1">'Sledilnik Teža'!$B$16</definedName>
    <definedName name="CiljnaTeža" localSheetId="1">'Sledilnik Teža'!$D$12</definedName>
    <definedName name="DokončajVse">AND('Sledilnik Teža'!$C$6&gt;0,'Sledilnik Teža'!$C$12&gt;0)</definedName>
    <definedName name="DrugoSkupaj" localSheetId="3">'Sledilnik bicepsov'!SkupnaVsota-SUM('Dnevnik dejavnosti'!$C$4:$C$7)</definedName>
    <definedName name="DrugoSkupaj" localSheetId="4">'Sledilnik bokov'!SkupnaVsota-SUM('Dnevnik dejavnosti'!$C$4:$C$7)</definedName>
    <definedName name="DrugoSkupaj" localSheetId="2">'Sledilnik obsega pasu'!SkupnaVsota-SUM('Dnevnik dejavnosti'!$C$4:$C$7)</definedName>
    <definedName name="DrugoSkupaj" localSheetId="5">'Sledilnik stegen'!SkupnaVsota-SUM('Dnevnik dejavnosti'!$C$4:$C$7)</definedName>
    <definedName name="DrugoSkupaj" localSheetId="1">'Sledilnik Teža'!SkupnaVsota-SUM('Dnevnik dejavnosti'!$C$4:$C$7)</definedName>
    <definedName name="DrugoSkupaj">SkupnaVsota-SUM('Dnevnik dejavnosti'!$C$4:$C$7)</definedName>
    <definedName name="IskanjePoDatumu">'Dnevnik obrokov'!$D$5</definedName>
    <definedName name="ITM">IF('Sledilnik Teža'!$C$7="Imperialna",ITMTeža*703,ITMTeža)</definedName>
    <definedName name="ITMTeža">'Sledilnik Teža'!TrenutnaTeža/'Sledilnik Teža'!ITMVišina</definedName>
    <definedName name="ITMVišina" localSheetId="1">'Sledilnik Teža'!$C$6*'Sledilnik Teža'!$C$6</definedName>
    <definedName name="Kategorija1">'Dnevnik dejavnosti'!$B$4</definedName>
    <definedName name="Kategorija2">'Dnevnik dejavnosti'!$B$5</definedName>
    <definedName name="Kategorija3">'Dnevnik dejavnosti'!$B$6</definedName>
    <definedName name="Kategorija4">'Dnevnik dejavnosti'!$B$7</definedName>
    <definedName name="Kategorija5">'Dnevnik dejavnosti'!$B$8</definedName>
    <definedName name="MerskaEnota" localSheetId="1">'Sledilnik Teža'!$C$7</definedName>
    <definedName name="SkupnaVsota" localSheetId="3">SUM(DnevnikDejavnosti[RAZDALJA])</definedName>
    <definedName name="SkupnaVsota" localSheetId="4">SUM(DnevnikDejavnosti[RAZDALJA])</definedName>
    <definedName name="SkupnaVsota" localSheetId="2">SUM(DnevnikDejavnosti[RAZDALJA])</definedName>
    <definedName name="SkupnaVsota" localSheetId="5">SUM(DnevnikDejavnosti[RAZDALJA])</definedName>
    <definedName name="SkupnaVsota" localSheetId="1">SUM(DnevnikDejavnosti[RAZDALJA])</definedName>
    <definedName name="SkupnaVsota">SUM(DnevnikDejavnosti[RAZDALJA])</definedName>
    <definedName name="Spol" localSheetId="1">'Sledilnik Teža'!$C$4</definedName>
    <definedName name="TežaOznaka" localSheetId="1">'Sledilnik Teža'!$B$12</definedName>
    <definedName name="_xlnm.Print_Titles" localSheetId="0">'Dnevnik dejavnosti'!$10:$10</definedName>
    <definedName name="_xlnm.Print_Titles" localSheetId="6">'Dnevnik obrokov'!$7:$7</definedName>
    <definedName name="_xlnm.Print_Titles" localSheetId="3">'Sledilnik bicepsov'!$3:$4</definedName>
    <definedName name="_xlnm.Print_Titles" localSheetId="4">'Sledilnik bokov'!$3:$4</definedName>
    <definedName name="_xlnm.Print_Titles" localSheetId="2">'Sledilnik obsega pasu'!$3:$4</definedName>
    <definedName name="_xlnm.Print_Titles" localSheetId="5">'Sledilnik stegen'!$3:$4</definedName>
    <definedName name="_xlnm.Print_Titles" localSheetId="1">'Sledilnik Teža'!$18:$19</definedName>
    <definedName name="TrenutnaTeža" localSheetId="1">'Sledilnik Teža'!$C$12</definedName>
    <definedName name="Višina" localSheetId="1">'Sledilnik Teža'!$C$6</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c r="B9" i="8" l="1"/>
  <c r="B3" i="7"/>
  <c r="B3" i="6"/>
  <c r="B3" i="10"/>
  <c r="B18" i="8"/>
  <c r="B3" i="9"/>
  <c r="B9" i="3" l="1"/>
  <c r="B10"/>
  <c r="B11"/>
  <c r="B12"/>
  <c r="B13"/>
  <c r="B14"/>
  <c r="B15"/>
  <c r="B16"/>
  <c r="B17"/>
  <c r="B18"/>
  <c r="E3" i="8" l="1"/>
  <c r="E10"/>
  <c r="C8" l="1"/>
  <c r="B9" i="10" l="1"/>
  <c r="B8"/>
  <c r="B7"/>
  <c r="B6"/>
  <c r="B5"/>
  <c r="B8" i="9"/>
  <c r="B7"/>
  <c r="B6"/>
  <c r="B5"/>
  <c r="B25" i="8"/>
  <c r="B24"/>
  <c r="B23"/>
  <c r="B22"/>
  <c r="B21"/>
  <c r="B20"/>
  <c r="B7" i="7" l="1"/>
  <c r="B6"/>
  <c r="B5"/>
  <c r="B11" i="6"/>
  <c r="B10"/>
  <c r="B9"/>
  <c r="B8"/>
  <c r="B7"/>
  <c r="B6"/>
  <c r="B5"/>
  <c r="B8" i="3" l="1"/>
  <c r="C8" i="2" l="1"/>
  <c r="F3" i="3" l="1"/>
  <c r="G3"/>
  <c r="H3"/>
  <c r="I3"/>
  <c r="J3"/>
  <c r="K3"/>
  <c r="L3"/>
  <c r="E3"/>
  <c r="F5"/>
  <c r="G5"/>
  <c r="H5"/>
  <c r="I5"/>
  <c r="J5"/>
  <c r="K5"/>
  <c r="L5"/>
  <c r="E5"/>
  <c r="D5" s="1"/>
  <c r="C5" i="2"/>
  <c r="C6"/>
  <c r="C7"/>
</calcChain>
</file>

<file path=xl/sharedStrings.xml><?xml version="1.0" encoding="utf-8"?>
<sst xmlns="http://schemas.openxmlformats.org/spreadsheetml/2006/main" count="113" uniqueCount="72">
  <si>
    <t>DNEVNIK DEJAVNOSTI</t>
  </si>
  <si>
    <t>Obris osebe v različnih položajih vadbe se nahaja v tej celici.</t>
  </si>
  <si>
    <t>DEJAVNOSTI</t>
  </si>
  <si>
    <t>VSOTA</t>
  </si>
  <si>
    <t>ENOTA</t>
  </si>
  <si>
    <t>Kolesarjenje</t>
  </si>
  <si>
    <t>kilometri</t>
  </si>
  <si>
    <t>Tek</t>
  </si>
  <si>
    <t>Hoja</t>
  </si>
  <si>
    <t>Plavanje</t>
  </si>
  <si>
    <t>Drugo</t>
  </si>
  <si>
    <t>ponovitve</t>
  </si>
  <si>
    <t>DATUM</t>
  </si>
  <si>
    <t>DEJAVNOST</t>
  </si>
  <si>
    <t>ČAS ZAČETKA</t>
  </si>
  <si>
    <t>TRAJANJE</t>
  </si>
  <si>
    <t>RAZDALJA</t>
  </si>
  <si>
    <t>KALORIJE</t>
  </si>
  <si>
    <t>OPOMBA</t>
  </si>
  <si>
    <t xml:space="preserve">  09:25:00</t>
  </si>
  <si>
    <t>Vroče in vlažno</t>
  </si>
  <si>
    <t>NAČRT TELESNE PRIPRAVLJENOSTI</t>
  </si>
  <si>
    <t>O MENI:</t>
  </si>
  <si>
    <t>Spol:</t>
  </si>
  <si>
    <t>Ženska</t>
  </si>
  <si>
    <t>Črtni grafikon za sledenje napredku vsake začetne vrednosti, vključno z boki, pasom, stegni in bicepsi, se nahaja v tej celici.</t>
  </si>
  <si>
    <t>Starost:</t>
  </si>
  <si>
    <t>Višina:</t>
  </si>
  <si>
    <t>Enota:</t>
  </si>
  <si>
    <t>Imperialna</t>
  </si>
  <si>
    <t>ITM:</t>
  </si>
  <si>
    <t>ZAČETNI PODATKI:</t>
  </si>
  <si>
    <t>Vrsta</t>
  </si>
  <si>
    <t>Trenutno</t>
  </si>
  <si>
    <t>Cilj</t>
  </si>
  <si>
    <t>Ploščinski grafikon za sledenje napredku teže se nahaja v tej celici.</t>
  </si>
  <si>
    <t>Teža</t>
  </si>
  <si>
    <t>Pasu</t>
  </si>
  <si>
    <t>Bicepsov</t>
  </si>
  <si>
    <t>Bokov</t>
  </si>
  <si>
    <t>Stegen</t>
  </si>
  <si>
    <t>Datum</t>
  </si>
  <si>
    <t>Čas</t>
  </si>
  <si>
    <t>Velikost</t>
  </si>
  <si>
    <t xml:space="preserve">       </t>
  </si>
  <si>
    <t>DNEVNIK OBROKOV</t>
  </si>
  <si>
    <t>MOJI CILJI PREHRANJEVANJA</t>
  </si>
  <si>
    <t xml:space="preserve">Dnevni vnos: </t>
  </si>
  <si>
    <t>OBROK</t>
  </si>
  <si>
    <t>HRANA</t>
  </si>
  <si>
    <t>MAŠČOBE</t>
  </si>
  <si>
    <t>HOLESTEROL</t>
  </si>
  <si>
    <t>NATRIJ</t>
  </si>
  <si>
    <t>OGLJIKOVI HIDRATI</t>
  </si>
  <si>
    <t>BELJAKOVINE</t>
  </si>
  <si>
    <t>SLADKORJI</t>
  </si>
  <si>
    <t>VLAKNINE</t>
  </si>
  <si>
    <t>Zajtrk</t>
  </si>
  <si>
    <t>Grški jogurt</t>
  </si>
  <si>
    <t>Malica</t>
  </si>
  <si>
    <t>Jabolko</t>
  </si>
  <si>
    <t>Kosilo</t>
  </si>
  <si>
    <t>Zavitek s solato in mangom</t>
  </si>
  <si>
    <t>Večerja</t>
  </si>
  <si>
    <t>Taco s kozicami (2)</t>
  </si>
  <si>
    <t>Surovi orehi</t>
  </si>
  <si>
    <t>Neobdelana zrna ovsenih kosmičev</t>
  </si>
  <si>
    <t>Pomaranča</t>
  </si>
  <si>
    <t>Bučke z omako</t>
  </si>
  <si>
    <t>Pečena polenovka</t>
  </si>
  <si>
    <t>Mešana zelenjava na žaru</t>
  </si>
  <si>
    <t>Sladoledna kupa</t>
  </si>
</sst>
</file>

<file path=xl/styles.xml><?xml version="1.0" encoding="utf-8"?>
<styleSheet xmlns="http://schemas.openxmlformats.org/spreadsheetml/2006/main">
  <numFmts count="7">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0.0"/>
    <numFmt numFmtId="169" formatCode="[$-F400]h:mm:ss\ AM/PM"/>
    <numFmt numFmtId="170" formatCode="h:mm:ss;@"/>
  </numFmts>
  <fonts count="24">
    <font>
      <sz val="11"/>
      <color theme="3"/>
      <name val="Calibri"/>
      <family val="2"/>
      <scheme val="minor"/>
    </font>
    <font>
      <sz val="11"/>
      <color theme="1"/>
      <name val="Calibri"/>
      <family val="2"/>
      <scheme val="minor"/>
    </font>
    <font>
      <b/>
      <sz val="11"/>
      <color theme="1"/>
      <name val="Calibri"/>
      <family val="2"/>
      <scheme val="minor"/>
    </font>
    <font>
      <sz val="10"/>
      <color theme="3"/>
      <name val="Calibri"/>
      <family val="2"/>
      <scheme val="minor"/>
    </font>
    <font>
      <sz val="11"/>
      <color theme="0"/>
      <name val="Calibri"/>
      <family val="2"/>
      <scheme val="minor"/>
    </font>
    <font>
      <b/>
      <sz val="13"/>
      <color theme="3"/>
      <name val="Calibri"/>
      <family val="2"/>
      <scheme val="minor"/>
    </font>
    <font>
      <b/>
      <sz val="12"/>
      <color theme="0"/>
      <name val="Calibri"/>
      <family val="2"/>
      <scheme val="major"/>
    </font>
    <font>
      <b/>
      <sz val="36"/>
      <color theme="4"/>
      <name val="Calibri"/>
      <family val="2"/>
      <scheme val="major"/>
    </font>
    <font>
      <sz val="11"/>
      <color theme="3"/>
      <name val="Calibri"/>
      <family val="2"/>
      <scheme val="minor"/>
    </font>
    <font>
      <sz val="11"/>
      <color theme="4" tint="-0.249977111117893"/>
      <name val="Calibri"/>
      <family val="2"/>
      <scheme val="minor"/>
    </font>
    <font>
      <b/>
      <sz val="11"/>
      <color theme="3"/>
      <name val="Calibri"/>
      <family val="2"/>
      <scheme val="minor"/>
    </font>
    <font>
      <b/>
      <sz val="11"/>
      <color theme="0"/>
      <name val="Calibri"/>
      <family val="2"/>
      <scheme val="minor"/>
    </font>
    <font>
      <i/>
      <sz val="11"/>
      <color theme="1" tint="0.34998626667073579"/>
      <name val="Calibri"/>
      <family val="2"/>
      <scheme val="minor"/>
    </font>
    <font>
      <b/>
      <sz val="36"/>
      <color theme="4" tint="-0.24994659260841701"/>
      <name val="Calibri"/>
      <family val="2"/>
      <scheme val="major"/>
    </font>
    <font>
      <sz val="11"/>
      <color theme="4" tint="-0.499984740745262"/>
      <name val="Calibri"/>
      <family val="2"/>
      <scheme val="minor"/>
    </font>
    <font>
      <b/>
      <sz val="36"/>
      <color theme="0"/>
      <name val="Calibri"/>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s>
  <fills count="3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top/>
      <bottom style="medium">
        <color theme="4"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7">
    <xf numFmtId="0" fontId="0" fillId="0" borderId="0">
      <alignment vertical="center" wrapText="1"/>
    </xf>
    <xf numFmtId="0" fontId="13" fillId="0" borderId="0" applyNumberFormat="0" applyFill="0" applyBorder="0" applyAlignment="0" applyProtection="0"/>
    <xf numFmtId="0" fontId="6" fillId="3" borderId="0" applyNumberFormat="0" applyProtection="0">
      <alignment horizontal="left" vertical="center" indent="1"/>
    </xf>
    <xf numFmtId="0" fontId="5" fillId="0" borderId="0" applyNumberFormat="0" applyFill="0" applyBorder="0" applyAlignment="0" applyProtection="0"/>
    <xf numFmtId="167" fontId="8" fillId="0" borderId="0" applyFill="0" applyBorder="0" applyAlignment="0" applyProtection="0"/>
    <xf numFmtId="165" fontId="8" fillId="0" borderId="0" applyFill="0" applyBorder="0" applyAlignment="0" applyProtection="0"/>
    <xf numFmtId="166" fontId="8" fillId="0" borderId="0" applyFill="0" applyBorder="0" applyAlignment="0" applyProtection="0"/>
    <xf numFmtId="164" fontId="8" fillId="0" borderId="0" applyFill="0" applyBorder="0" applyAlignment="0" applyProtection="0"/>
    <xf numFmtId="9" fontId="8" fillId="0" borderId="0" applyFill="0" applyBorder="0" applyAlignment="0" applyProtection="0"/>
    <xf numFmtId="0" fontId="10" fillId="0" borderId="2" applyNumberFormat="0" applyFill="0" applyAlignment="0" applyProtection="0"/>
    <xf numFmtId="0" fontId="8" fillId="4" borderId="1" applyNumberFormat="0" applyAlignment="0" applyProtection="0"/>
    <xf numFmtId="0" fontId="12" fillId="0" borderId="0" applyNumberFormat="0" applyFill="0" applyBorder="0" applyAlignment="0" applyProtection="0"/>
    <xf numFmtId="0" fontId="10" fillId="0" borderId="0" applyNumberFormat="0" applyFill="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3" applyNumberFormat="0" applyAlignment="0" applyProtection="0"/>
    <xf numFmtId="0" fontId="20" fillId="9" borderId="4" applyNumberFormat="0" applyAlignment="0" applyProtection="0"/>
    <xf numFmtId="0" fontId="21" fillId="9" borderId="3" applyNumberFormat="0" applyAlignment="0" applyProtection="0"/>
    <xf numFmtId="0" fontId="22" fillId="0" borderId="5" applyNumberFormat="0" applyFill="0" applyAlignment="0" applyProtection="0"/>
    <xf numFmtId="0" fontId="11" fillId="10" borderId="6" applyNumberFormat="0" applyAlignment="0" applyProtection="0"/>
    <xf numFmtId="0" fontId="23" fillId="0" borderId="0" applyNumberFormat="0" applyFill="0" applyBorder="0" applyAlignment="0" applyProtection="0"/>
    <xf numFmtId="0" fontId="2" fillId="0" borderId="7" applyNumberFormat="0" applyFill="0" applyAlignment="0" applyProtection="0"/>
    <xf numFmtId="0" fontId="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61">
    <xf numFmtId="0" fontId="0" fillId="0" borderId="0" xfId="0">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lignment vertical="center" wrapText="1"/>
    </xf>
    <xf numFmtId="0" fontId="3" fillId="2" borderId="0" xfId="0" applyFont="1" applyFill="1">
      <alignment vertical="center" wrapText="1"/>
    </xf>
    <xf numFmtId="0" fontId="0" fillId="0" borderId="0" xfId="0">
      <alignment vertical="center" wrapText="1"/>
    </xf>
    <xf numFmtId="0" fontId="0" fillId="0" borderId="0" xfId="0">
      <alignment vertical="center" wrapText="1"/>
    </xf>
    <xf numFmtId="14" fontId="0" fillId="0" borderId="0" xfId="0" applyNumberFormat="1">
      <alignment vertical="center" wrapText="1"/>
    </xf>
    <xf numFmtId="168" fontId="0" fillId="0" borderId="0" xfId="0" applyNumberFormat="1">
      <alignment vertical="center" wrapText="1"/>
    </xf>
    <xf numFmtId="0" fontId="2" fillId="0" borderId="0" xfId="0" applyFont="1" applyAlignment="1">
      <alignment horizontal="center" vertical="center"/>
    </xf>
    <xf numFmtId="0" fontId="0" fillId="0" borderId="0" xfId="0" applyAlignment="1">
      <alignment vertical="center"/>
    </xf>
    <xf numFmtId="0" fontId="0" fillId="0" borderId="0" xfId="0" applyAlignment="1"/>
    <xf numFmtId="0" fontId="0" fillId="0" borderId="0" xfId="0" applyAlignment="1">
      <alignment horizontal="left" vertical="center" indent="1"/>
    </xf>
    <xf numFmtId="0" fontId="0" fillId="0" borderId="0" xfId="0" applyNumberFormat="1" applyFont="1" applyFill="1" applyBorder="1" applyAlignment="1">
      <alignment horizontal="right" vertical="center" indent="1"/>
    </xf>
    <xf numFmtId="0" fontId="0" fillId="0" borderId="0" xfId="0" applyAlignment="1">
      <alignment horizontal="left"/>
    </xf>
    <xf numFmtId="0" fontId="0" fillId="0" borderId="0" xfId="0" applyFont="1" applyFill="1" applyBorder="1" applyAlignment="1"/>
    <xf numFmtId="2" fontId="0" fillId="0" borderId="0" xfId="0" applyNumberFormat="1" applyAlignment="1">
      <alignment horizontal="left"/>
    </xf>
    <xf numFmtId="0" fontId="0" fillId="0" borderId="0" xfId="0" applyAlignment="1">
      <alignment horizontal="left" indent="1"/>
    </xf>
    <xf numFmtId="0" fontId="2" fillId="0" borderId="0" xfId="0" applyFont="1" applyAlignment="1">
      <alignment horizontal="left" vertical="center" indent="1"/>
    </xf>
    <xf numFmtId="0" fontId="0" fillId="0" borderId="0" xfId="0" applyFont="1" applyBorder="1" applyAlignment="1">
      <alignment horizontal="left" vertical="center" indent="2"/>
    </xf>
    <xf numFmtId="0" fontId="0" fillId="0" borderId="0" xfId="0" applyFont="1" applyBorder="1">
      <alignment vertical="center" wrapText="1"/>
    </xf>
    <xf numFmtId="14" fontId="0" fillId="0" borderId="0" xfId="0" applyNumberFormat="1" applyFont="1" applyBorder="1" applyAlignment="1">
      <alignment horizontal="right" vertical="center" indent="1"/>
    </xf>
    <xf numFmtId="0" fontId="0" fillId="0" borderId="0" xfId="0" applyFont="1" applyBorder="1" applyAlignment="1">
      <alignment vertical="center"/>
    </xf>
    <xf numFmtId="0" fontId="0" fillId="0" borderId="0" xfId="0" applyFont="1" applyBorder="1" applyAlignment="1">
      <alignment horizontal="center" vertical="center"/>
    </xf>
    <xf numFmtId="0" fontId="9" fillId="0" borderId="0" xfId="0" applyFont="1" applyAlignment="1">
      <alignment horizontal="center" vertical="center"/>
    </xf>
    <xf numFmtId="168" fontId="9" fillId="0" borderId="0" xfId="0" applyNumberFormat="1" applyFont="1" applyAlignment="1">
      <alignment horizontal="center" vertical="center"/>
    </xf>
    <xf numFmtId="0" fontId="13" fillId="0" borderId="0" xfId="1" applyAlignment="1">
      <alignment vertical="center"/>
    </xf>
    <xf numFmtId="0" fontId="0" fillId="0" borderId="0" xfId="0" applyFont="1" applyAlignment="1">
      <alignment horizontal="left" vertical="center" indent="13"/>
    </xf>
    <xf numFmtId="0" fontId="6" fillId="3" borderId="0" xfId="2" applyAlignment="1">
      <alignment horizontal="left" vertical="center"/>
    </xf>
    <xf numFmtId="0" fontId="6" fillId="3" borderId="0" xfId="2" applyAlignment="1">
      <alignment horizontal="center" vertical="center"/>
    </xf>
    <xf numFmtId="14" fontId="0" fillId="0" borderId="0" xfId="0" applyNumberFormat="1" applyFont="1">
      <alignment vertical="center" wrapText="1"/>
    </xf>
    <xf numFmtId="168" fontId="0" fillId="0" borderId="0" xfId="0" applyNumberFormat="1" applyFont="1">
      <alignment vertical="center" wrapText="1"/>
    </xf>
    <xf numFmtId="0" fontId="0" fillId="0" borderId="0" xfId="0" applyFont="1">
      <alignment vertical="center" wrapText="1"/>
    </xf>
    <xf numFmtId="0" fontId="11" fillId="3" borderId="0" xfId="0" applyFont="1" applyFill="1" applyBorder="1" applyAlignment="1">
      <alignment horizontal="center" vertical="center"/>
    </xf>
    <xf numFmtId="0" fontId="8" fillId="0" borderId="0" xfId="0" applyFont="1" applyAlignment="1">
      <alignment horizontal="left" vertical="center" indent="2"/>
    </xf>
    <xf numFmtId="169" fontId="0" fillId="0" borderId="0" xfId="0" applyNumberFormat="1">
      <alignment vertical="center" wrapText="1"/>
    </xf>
    <xf numFmtId="169" fontId="0" fillId="0" borderId="0" xfId="0" applyNumberFormat="1" applyFont="1">
      <alignment vertical="center" wrapText="1"/>
    </xf>
    <xf numFmtId="14" fontId="0" fillId="0" borderId="0" xfId="0" applyNumberFormat="1" applyFont="1" applyAlignment="1">
      <alignment horizontal="right" vertical="center" wrapText="1" indent="2"/>
    </xf>
    <xf numFmtId="0" fontId="0" fillId="0" borderId="0" xfId="0" applyFont="1" applyAlignment="1">
      <alignment horizontal="left" vertical="center"/>
    </xf>
    <xf numFmtId="170" fontId="0" fillId="0" borderId="0" xfId="0" applyNumberFormat="1" applyFont="1" applyAlignment="1">
      <alignment horizontal="right" vertical="center" wrapText="1" indent="1"/>
    </xf>
    <xf numFmtId="0" fontId="0" fillId="0" borderId="0" xfId="0" applyFont="1" applyAlignment="1">
      <alignment horizontal="right" vertical="center" indent="1"/>
    </xf>
    <xf numFmtId="0" fontId="0" fillId="0" borderId="0" xfId="0" applyFont="1" applyAlignment="1">
      <alignment vertical="center"/>
    </xf>
    <xf numFmtId="0" fontId="3" fillId="2" borderId="0" xfId="0" applyNumberFormat="1" applyFont="1" applyFill="1">
      <alignment vertical="center" wrapText="1"/>
    </xf>
    <xf numFmtId="169" fontId="0" fillId="0" borderId="0" xfId="0" applyNumberFormat="1" applyFont="1" applyAlignment="1">
      <alignment horizontal="right" vertical="center" indent="1"/>
    </xf>
    <xf numFmtId="0" fontId="14" fillId="0" borderId="0" xfId="0" applyNumberFormat="1" applyFont="1" applyAlignment="1">
      <alignment horizontal="left" vertical="center" indent="13"/>
    </xf>
    <xf numFmtId="0" fontId="6" fillId="3" borderId="0" xfId="2">
      <alignment horizontal="left" vertical="center" indent="1"/>
    </xf>
    <xf numFmtId="0" fontId="13" fillId="0" borderId="0" xfId="1" applyAlignment="1">
      <alignment vertical="center"/>
    </xf>
    <xf numFmtId="0" fontId="0" fillId="2" borderId="0" xfId="0" applyFont="1" applyFill="1" applyAlignment="1">
      <alignment horizontal="left" vertical="center"/>
    </xf>
    <xf numFmtId="169" fontId="0" fillId="2" borderId="0" xfId="0" applyNumberFormat="1" applyFont="1" applyFill="1" applyAlignment="1">
      <alignment horizontal="right" vertical="center" indent="1"/>
    </xf>
    <xf numFmtId="170" fontId="0" fillId="2" borderId="0" xfId="0" applyNumberFormat="1" applyFont="1" applyFill="1" applyAlignment="1">
      <alignment horizontal="right" vertical="center" wrapText="1" indent="1"/>
    </xf>
    <xf numFmtId="170" fontId="0" fillId="0" borderId="0" xfId="0" applyNumberFormat="1" applyFont="1" applyFill="1" applyBorder="1" applyAlignment="1">
      <alignment horizontal="right" vertical="center" wrapText="1" indent="1"/>
    </xf>
    <xf numFmtId="0" fontId="0" fillId="2" borderId="0" xfId="0" applyFont="1" applyFill="1" applyAlignment="1">
      <alignment horizontal="right" vertical="center" indent="1"/>
    </xf>
    <xf numFmtId="0" fontId="0" fillId="2" borderId="0" xfId="0" applyNumberFormat="1" applyFont="1" applyFill="1" applyAlignment="1">
      <alignment vertical="center"/>
    </xf>
    <xf numFmtId="0" fontId="13" fillId="2" borderId="0" xfId="1" applyFill="1" applyAlignment="1">
      <alignment vertical="center"/>
    </xf>
    <xf numFmtId="0" fontId="4" fillId="0" borderId="0" xfId="0" applyFont="1" applyAlignment="1">
      <alignment vertical="center" wrapText="1"/>
    </xf>
    <xf numFmtId="0" fontId="0" fillId="0" borderId="0" xfId="0" applyAlignment="1">
      <alignment horizontal="center" vertical="center" wrapText="1"/>
    </xf>
    <xf numFmtId="0" fontId="5" fillId="0" borderId="0" xfId="3" applyFill="1" applyAlignment="1">
      <alignment horizontal="left"/>
    </xf>
    <xf numFmtId="0" fontId="7" fillId="0" borderId="0" xfId="1" applyFont="1" applyAlignment="1">
      <alignment vertical="center"/>
    </xf>
    <xf numFmtId="0" fontId="6" fillId="3" borderId="0" xfId="2" applyAlignment="1">
      <alignment horizontal="left" vertical="center" indent="1"/>
    </xf>
    <xf numFmtId="0" fontId="13" fillId="0" borderId="0" xfId="1" applyAlignment="1">
      <alignment vertical="center"/>
    </xf>
    <xf numFmtId="0" fontId="15" fillId="0" borderId="0" xfId="1" applyFont="1" applyAlignment="1">
      <alignment vertical="center"/>
    </xf>
  </cellXfs>
  <cellStyles count="47">
    <cellStyle name="20 % – Poudarek1" xfId="24" builtinId="30" customBuiltin="1"/>
    <cellStyle name="20 % – Poudarek2" xfId="28" builtinId="34" customBuiltin="1"/>
    <cellStyle name="20 % – Poudarek3" xfId="32" builtinId="38" customBuiltin="1"/>
    <cellStyle name="20 % – Poudarek4" xfId="36" builtinId="42" customBuiltin="1"/>
    <cellStyle name="20 % – Poudarek5" xfId="40" builtinId="46" customBuiltin="1"/>
    <cellStyle name="20 % – Poudarek6" xfId="44" builtinId="50" customBuiltin="1"/>
    <cellStyle name="40 % – Poudarek1" xfId="25" builtinId="31" customBuiltin="1"/>
    <cellStyle name="40 % – Poudarek2" xfId="29" builtinId="35" customBuiltin="1"/>
    <cellStyle name="40 % – Poudarek3" xfId="33" builtinId="39" customBuiltin="1"/>
    <cellStyle name="40 % – Poudarek4" xfId="37" builtinId="43" customBuiltin="1"/>
    <cellStyle name="40 % – Poudarek5" xfId="41" builtinId="47" customBuiltin="1"/>
    <cellStyle name="40 % – Poudarek6" xfId="45" builtinId="51" customBuiltin="1"/>
    <cellStyle name="60 % – Poudarek1" xfId="26" builtinId="32" customBuiltin="1"/>
    <cellStyle name="60 % – Poudarek2" xfId="30" builtinId="36" customBuiltin="1"/>
    <cellStyle name="60 % – Poudarek3" xfId="34" builtinId="40" customBuiltin="1"/>
    <cellStyle name="60 % – Poudarek4" xfId="38" builtinId="44" customBuiltin="1"/>
    <cellStyle name="60 % – Poudarek5" xfId="42" builtinId="48" customBuiltin="1"/>
    <cellStyle name="60 % – Poudarek6" xfId="46" builtinId="52" customBuiltin="1"/>
    <cellStyle name="Dobro" xfId="13" builtinId="26" customBuiltin="1"/>
    <cellStyle name="Izhod" xfId="17" builtinId="21" customBuiltin="1"/>
    <cellStyle name="Naslov" xfId="1" builtinId="15" customBuiltin="1"/>
    <cellStyle name="Naslov 1" xfId="2" builtinId="16" customBuiltin="1"/>
    <cellStyle name="Naslov 2" xfId="3" builtinId="17" customBuiltin="1"/>
    <cellStyle name="Naslov 3" xfId="9" builtinId="18" customBuiltin="1"/>
    <cellStyle name="Naslov 4" xfId="12" builtinId="19" customBuiltin="1"/>
    <cellStyle name="Navadno" xfId="0" builtinId="0" customBuiltin="1"/>
    <cellStyle name="Nevtralno" xfId="15" builtinId="28" customBuiltin="1"/>
    <cellStyle name="Odstotek" xfId="8" builtinId="5" customBuiltin="1"/>
    <cellStyle name="Opomba" xfId="10" builtinId="10" customBuiltin="1"/>
    <cellStyle name="Opozorilo" xfId="21" builtinId="11" customBuiltin="1"/>
    <cellStyle name="Pojasnjevalno besedilo" xfId="11" builtinId="53" customBuiltin="1"/>
    <cellStyle name="Poudarek1" xfId="23" builtinId="29" customBuiltin="1"/>
    <cellStyle name="Poudarek2" xfId="27" builtinId="33" customBuiltin="1"/>
    <cellStyle name="Poudarek3" xfId="31" builtinId="37" customBuiltin="1"/>
    <cellStyle name="Poudarek4" xfId="35" builtinId="41" customBuiltin="1"/>
    <cellStyle name="Poudarek5" xfId="39" builtinId="45" customBuiltin="1"/>
    <cellStyle name="Poudarek6" xfId="43" builtinId="49" customBuiltin="1"/>
    <cellStyle name="Povezana celica" xfId="19" builtinId="24" customBuiltin="1"/>
    <cellStyle name="Preveri celico" xfId="20" builtinId="23" customBuiltin="1"/>
    <cellStyle name="Računanje" xfId="18" builtinId="22" customBuiltin="1"/>
    <cellStyle name="Slabo" xfId="14" builtinId="27" customBuiltin="1"/>
    <cellStyle name="Valuta" xfId="6" builtinId="4" customBuiltin="1"/>
    <cellStyle name="Valuta [0]" xfId="7" builtinId="7" customBuiltin="1"/>
    <cellStyle name="Vejica" xfId="4" builtinId="3" customBuiltin="1"/>
    <cellStyle name="Vejica [0]" xfId="5" builtinId="6" customBuiltin="1"/>
    <cellStyle name="Vnos" xfId="16" builtinId="20" customBuiltin="1"/>
    <cellStyle name="Vsota" xfId="22" builtinId="25" customBuiltin="1"/>
  </cellStyles>
  <dxfs count="55">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general" vertical="center" textRotation="0" wrapText="0" indent="0" relativeIndent="255" justifyLastLine="0" shrinkToFit="0" readingOrder="0"/>
    </dxf>
    <dxf>
      <alignment horizontal="general" vertical="center" textRotation="0" wrapText="0" indent="0" relativeIndent="255" justifyLastLine="0" shrinkToFit="0" readingOrder="0"/>
    </dxf>
    <dxf>
      <numFmt numFmtId="19" formatCode="d/mm/yyyy"/>
      <alignment horizontal="right" vertical="center" textRotation="0" wrapText="0" indent="1" relativeIndent="255" justifyLastLine="0" shrinkToFit="0" readingOrder="0"/>
    </dxf>
    <dxf>
      <font>
        <color rgb="FFFF0000"/>
      </font>
    </dxf>
    <dxf>
      <numFmt numFmtId="168" formatCode="0.0"/>
    </dxf>
    <dxf>
      <numFmt numFmtId="169" formatCode="[$-F400]h:mm:ss\ AM/PM"/>
    </dxf>
    <dxf>
      <numFmt numFmtId="19" formatCode="d/mm/yyyy"/>
    </dxf>
    <dxf>
      <font>
        <b/>
        <i val="0"/>
      </font>
    </dxf>
    <dxf>
      <numFmt numFmtId="168" formatCode="0.0"/>
    </dxf>
    <dxf>
      <numFmt numFmtId="169" formatCode="[$-F400]h:mm:ss\ AM/PM"/>
    </dxf>
    <dxf>
      <numFmt numFmtId="19" formatCode="d/mm/yyyy"/>
    </dxf>
    <dxf>
      <font>
        <b/>
        <i val="0"/>
      </font>
    </dxf>
    <dxf>
      <numFmt numFmtId="168" formatCode="0.0"/>
    </dxf>
    <dxf>
      <numFmt numFmtId="169" formatCode="[$-F400]h:mm:ss\ AM/PM"/>
    </dxf>
    <dxf>
      <numFmt numFmtId="19" formatCode="d/mm/yyyy"/>
    </dxf>
    <dxf>
      <font>
        <b/>
        <i val="0"/>
        <color theme="3"/>
      </font>
    </dxf>
    <dxf>
      <numFmt numFmtId="168" formatCode="0.0"/>
    </dxf>
    <dxf>
      <numFmt numFmtId="168" formatCode="0.0"/>
    </dxf>
    <dxf>
      <numFmt numFmtId="169" formatCode="[$-F400]h:mm:ss\ AM/PM"/>
    </dxf>
    <dxf>
      <numFmt numFmtId="19" formatCode="d/mm/yyyy"/>
    </dxf>
    <dxf>
      <font>
        <b/>
        <i val="0"/>
      </font>
    </dxf>
    <dxf>
      <numFmt numFmtId="168" formatCode="0.0"/>
    </dxf>
    <dxf>
      <numFmt numFmtId="169" formatCode="[$-F400]h:mm:ss\ AM/PM"/>
    </dxf>
    <dxf>
      <numFmt numFmtId="19" formatCode="d/mm/yyyy"/>
    </dxf>
    <dxf>
      <font>
        <color rgb="FFFF0000"/>
      </font>
    </dxf>
    <dxf>
      <font>
        <b/>
        <i val="0"/>
      </font>
    </dxf>
    <dxf>
      <font>
        <strike val="0"/>
        <outline val="0"/>
        <shadow val="0"/>
        <u val="none"/>
        <vertAlign val="baseline"/>
        <sz val="11"/>
        <color theme="3"/>
        <name val="Calibri"/>
        <scheme val="minor"/>
      </font>
      <alignment horizontal="general" vertical="center" textRotation="0" wrapText="0" indent="0" relativeIndent="255" justifyLastLine="0" shrinkToFit="0" readingOrder="0"/>
    </dxf>
    <dxf>
      <alignment horizontal="right" vertical="center" textRotation="0" wrapText="0" indent="1" relativeIndent="255" justifyLastLine="0" shrinkToFit="0" readingOrder="0"/>
    </dxf>
    <dxf>
      <font>
        <strike val="0"/>
        <outline val="0"/>
        <shadow val="0"/>
        <u val="none"/>
        <vertAlign val="baseline"/>
        <sz val="11"/>
        <color theme="3"/>
        <name val="Calibri"/>
        <scheme val="minor"/>
      </font>
      <alignment horizontal="right" vertical="center" textRotation="0" wrapText="0" indent="1" relativeIndent="255" justifyLastLine="0" shrinkToFit="0" readingOrder="0"/>
    </dxf>
    <dxf>
      <font>
        <strike val="0"/>
        <outline val="0"/>
        <shadow val="0"/>
        <u val="none"/>
        <vertAlign val="baseline"/>
        <sz val="11"/>
        <color theme="3"/>
        <name val="Calibri"/>
        <scheme val="minor"/>
      </font>
      <alignment horizontal="right" vertical="center" textRotation="0" wrapText="0" indent="1" relativeIndent="255" justifyLastLine="0" shrinkToFit="0" readingOrder="0"/>
    </dxf>
    <dxf>
      <font>
        <strike val="0"/>
        <outline val="0"/>
        <shadow val="0"/>
        <u val="none"/>
        <vertAlign val="baseline"/>
        <sz val="11"/>
        <color theme="3"/>
        <name val="Calibri"/>
        <scheme val="minor"/>
      </font>
      <numFmt numFmtId="170" formatCode="h:mm:ss;@"/>
      <alignment horizontal="right" vertical="center" textRotation="0" wrapText="1" indent="1" relativeIndent="255" justifyLastLine="0" shrinkToFit="0" readingOrder="0"/>
    </dxf>
    <dxf>
      <alignment horizontal="right" vertical="center" textRotation="0" wrapText="0" indent="1" relativeIndent="255" justifyLastLine="0" shrinkToFit="0" readingOrder="0"/>
    </dxf>
    <dxf>
      <font>
        <strike val="0"/>
        <outline val="0"/>
        <shadow val="0"/>
        <u val="none"/>
        <vertAlign val="baseline"/>
        <sz val="11"/>
        <color theme="3"/>
        <name val="Calibri"/>
        <scheme val="minor"/>
      </font>
      <numFmt numFmtId="169" formatCode="[$-F400]h:mm:ss\ AM/PM"/>
      <alignment horizontal="right" vertical="center" textRotation="0" wrapText="0" indent="1" relativeIndent="255" justifyLastLine="0" shrinkToFit="0" readingOrder="0"/>
    </dxf>
    <dxf>
      <font>
        <strike val="0"/>
        <outline val="0"/>
        <shadow val="0"/>
        <u val="none"/>
        <vertAlign val="baseline"/>
        <sz val="11"/>
        <color theme="3"/>
        <name val="Calibri"/>
        <scheme val="minor"/>
      </font>
      <alignment horizontal="left" vertical="center" textRotation="0" wrapText="0" indent="0" relativeIndent="255" justifyLastLine="0" shrinkToFit="0" readingOrder="0"/>
    </dxf>
    <dxf>
      <font>
        <b/>
        <i val="0"/>
        <strike val="0"/>
        <condense val="0"/>
        <extend val="0"/>
        <outline val="0"/>
        <shadow val="0"/>
        <u val="none"/>
        <vertAlign val="baseline"/>
        <sz val="10"/>
        <color theme="3"/>
        <name val="Calibri"/>
        <scheme val="minor"/>
      </font>
    </dxf>
    <dxf>
      <font>
        <strike val="0"/>
        <outline val="0"/>
        <shadow val="0"/>
        <u val="none"/>
        <vertAlign val="baseline"/>
        <sz val="11"/>
        <color theme="3"/>
        <name val="Calibri"/>
        <scheme val="minor"/>
      </font>
      <numFmt numFmtId="19" formatCode="d/mm/yyyy"/>
      <alignment horizontal="right" vertical="center" textRotation="0" wrapText="1" indent="2" relativeIndent="255" justifyLastLine="0" shrinkToFit="0" readingOrder="0"/>
    </dxf>
    <dxf>
      <font>
        <strike val="0"/>
        <outline val="0"/>
        <shadow val="0"/>
        <u val="none"/>
        <vertAlign val="baseline"/>
        <sz val="11"/>
        <color theme="3"/>
        <name val="Calibri"/>
        <scheme val="minor"/>
      </font>
    </dxf>
    <dxf>
      <font>
        <b/>
        <i val="0"/>
        <color theme="3"/>
      </font>
      <border>
        <top style="medium">
          <color theme="4"/>
        </top>
        <bottom style="medium">
          <color theme="4"/>
        </bottom>
      </border>
    </dxf>
    <dxf>
      <border>
        <bottom style="thin">
          <color theme="2"/>
        </bottom>
        <horizontal style="thin">
          <color theme="2"/>
        </horizontal>
      </border>
    </dxf>
  </dxfs>
  <tableStyles count="1" defaultTableStyle="TableStyleMedium2" defaultPivotStyle="PivotStyleLight16">
    <tableStyle name="Načrt telesne pripravljenosti" pivot="0" count="2">
      <tableStyleElement type="wholeTable" dxfId="54"/>
      <tableStyleElement type="headerRow" dxfId="5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lang val="sl-SI"/>
  <c:chart>
    <c:plotArea>
      <c:layout>
        <c:manualLayout>
          <c:layoutTarget val="inner"/>
          <c:xMode val="edge"/>
          <c:yMode val="edge"/>
          <c:x val="5.9171229424136572E-2"/>
          <c:y val="9.2426346115019695E-2"/>
          <c:w val="0.9305270781549656"/>
          <c:h val="0.81514730776996058"/>
        </c:manualLayout>
      </c:layout>
      <c:lineChart>
        <c:grouping val="standard"/>
        <c:ser>
          <c:idx val="1"/>
          <c:order val="0"/>
          <c:tx>
            <c:strRef>
              <c:f>'Sledilnik Teža'!$B$13</c:f>
              <c:strCache>
                <c:ptCount val="1"/>
                <c:pt idx="0">
                  <c:v>Pasu</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1"/>
            <c:marker>
              <c:spPr>
                <a:noFill/>
                <a:ln w="9525">
                  <a:noFill/>
                </a:ln>
                <a:effectLst/>
              </c:spPr>
            </c:marker>
            <c:extLst xmlns:c16r2="http://schemas.microsoft.com/office/drawing/2015/06/chart">
              <c:ext xmlns:c16="http://schemas.microsoft.com/office/drawing/2014/chart" uri="{C3380CC4-5D6E-409C-BE32-E72D297353CC}">
                <c16:uniqueId val="{00000000-1EF4-4D24-A2A1-FFCCE3812B20}"/>
              </c:ext>
            </c:extLst>
          </c:dPt>
          <c:val>
            <c:numRef>
              <c:f>'Sledilnik obsega pasu'!$D$5:$D$8</c:f>
              <c:numCache>
                <c:formatCode>0.0</c:formatCode>
                <c:ptCount val="4"/>
                <c:pt idx="0">
                  <c:v>36</c:v>
                </c:pt>
                <c:pt idx="1">
                  <c:v>36.700000000000003</c:v>
                </c:pt>
                <c:pt idx="2">
                  <c:v>38</c:v>
                </c:pt>
                <c:pt idx="3">
                  <c:v>35</c:v>
                </c:pt>
              </c:numCache>
            </c:numRef>
          </c:val>
          <c:extLst xmlns:c16r2="http://schemas.microsoft.com/office/drawing/2015/06/chart">
            <c:ext xmlns:c16="http://schemas.microsoft.com/office/drawing/2014/chart" uri="{C3380CC4-5D6E-409C-BE32-E72D297353CC}">
              <c16:uniqueId val="{00000000-5E74-4AC2-B3A6-506B32D65613}"/>
            </c:ext>
          </c:extLst>
        </c:ser>
        <c:ser>
          <c:idx val="0"/>
          <c:order val="1"/>
          <c:tx>
            <c:strRef>
              <c:f>'Sledilnik Teža'!$B$14</c:f>
              <c:strCache>
                <c:ptCount val="1"/>
                <c:pt idx="0">
                  <c:v>Bicepsov</c:v>
                </c:pt>
              </c:strCache>
            </c:strRef>
          </c:tx>
          <c:spPr>
            <a:ln w="28575" cap="rnd">
              <a:solidFill>
                <a:schemeClr val="accent1"/>
              </a:solidFill>
              <a:round/>
            </a:ln>
            <a:effectLst/>
          </c:spPr>
          <c:marker>
            <c:symbol val="circle"/>
            <c:size val="5"/>
            <c:spPr>
              <a:solidFill>
                <a:schemeClr val="bg1"/>
              </a:solidFill>
              <a:ln w="19050">
                <a:solidFill>
                  <a:schemeClr val="accent3"/>
                </a:solidFill>
              </a:ln>
              <a:effectLst/>
            </c:spPr>
          </c:marker>
          <c:val>
            <c:numRef>
              <c:f>'Sledilnik bicepsov'!$D$5:$D$9</c:f>
              <c:numCache>
                <c:formatCode>0.0</c:formatCode>
                <c:ptCount val="5"/>
                <c:pt idx="0">
                  <c:v>13.5</c:v>
                </c:pt>
                <c:pt idx="1">
                  <c:v>13.5</c:v>
                </c:pt>
                <c:pt idx="2">
                  <c:v>13.6</c:v>
                </c:pt>
                <c:pt idx="3">
                  <c:v>13.8</c:v>
                </c:pt>
                <c:pt idx="4">
                  <c:v>14</c:v>
                </c:pt>
              </c:numCache>
            </c:numRef>
          </c:val>
          <c:extLst xmlns:c16r2="http://schemas.microsoft.com/office/drawing/2015/06/chart">
            <c:ext xmlns:c16="http://schemas.microsoft.com/office/drawing/2014/chart" uri="{C3380CC4-5D6E-409C-BE32-E72D297353CC}">
              <c16:uniqueId val="{00000001-5E74-4AC2-B3A6-506B32D65613}"/>
            </c:ext>
          </c:extLst>
        </c:ser>
        <c:ser>
          <c:idx val="2"/>
          <c:order val="2"/>
          <c:tx>
            <c:strRef>
              <c:f>'Sledilnik Teža'!$B$15</c:f>
              <c:strCache>
                <c:ptCount val="1"/>
                <c:pt idx="0">
                  <c:v>Bokov</c:v>
                </c:pt>
              </c:strCache>
            </c:strRef>
          </c:tx>
          <c:spPr>
            <a:ln w="28575" cap="rnd">
              <a:solidFill>
                <a:schemeClr val="accent3"/>
              </a:solidFill>
              <a:round/>
            </a:ln>
            <a:effectLst/>
          </c:spPr>
          <c:marker>
            <c:symbol val="circle"/>
            <c:size val="5"/>
            <c:spPr>
              <a:solidFill>
                <a:schemeClr val="bg1"/>
              </a:solidFill>
              <a:ln w="19050">
                <a:solidFill>
                  <a:schemeClr val="accent1"/>
                </a:solidFill>
              </a:ln>
              <a:effectLst/>
            </c:spPr>
          </c:marker>
          <c:val>
            <c:numRef>
              <c:f>'Sledilnik bokov'!$D$5:$D$7</c:f>
              <c:numCache>
                <c:formatCode>0.0</c:formatCode>
                <c:ptCount val="3"/>
                <c:pt idx="0">
                  <c:v>45</c:v>
                </c:pt>
                <c:pt idx="1">
                  <c:v>44.8</c:v>
                </c:pt>
                <c:pt idx="2">
                  <c:v>42</c:v>
                </c:pt>
              </c:numCache>
            </c:numRef>
          </c:val>
          <c:extLst xmlns:c16r2="http://schemas.microsoft.com/office/drawing/2015/06/chart">
            <c:ext xmlns:c16="http://schemas.microsoft.com/office/drawing/2014/chart" uri="{C3380CC4-5D6E-409C-BE32-E72D297353CC}">
              <c16:uniqueId val="{00000002-5E74-4AC2-B3A6-506B32D65613}"/>
            </c:ext>
          </c:extLst>
        </c:ser>
        <c:ser>
          <c:idx val="3"/>
          <c:order val="3"/>
          <c:tx>
            <c:strRef>
              <c:f>'Sledilnik Teža'!$B$16</c:f>
              <c:strCache>
                <c:ptCount val="1"/>
                <c:pt idx="0">
                  <c:v>Stegen</c:v>
                </c:pt>
              </c:strCache>
            </c:strRef>
          </c:tx>
          <c:spPr>
            <a:ln w="28575" cap="rnd">
              <a:solidFill>
                <a:schemeClr val="accent4"/>
              </a:solidFill>
              <a:round/>
            </a:ln>
            <a:effectLst/>
          </c:spPr>
          <c:marker>
            <c:symbol val="circle"/>
            <c:size val="5"/>
            <c:spPr>
              <a:solidFill>
                <a:schemeClr val="bg1"/>
              </a:solidFill>
              <a:ln w="19050">
                <a:solidFill>
                  <a:schemeClr val="accent4"/>
                </a:solidFill>
              </a:ln>
              <a:effectLst/>
            </c:spPr>
          </c:marker>
          <c:val>
            <c:numRef>
              <c:f>'Sledilnik stegen'!$D$5:$D$11</c:f>
              <c:numCache>
                <c:formatCode>0.0</c:formatCode>
                <c:ptCount val="7"/>
                <c:pt idx="0">
                  <c:v>22</c:v>
                </c:pt>
                <c:pt idx="1">
                  <c:v>21</c:v>
                </c:pt>
                <c:pt idx="2">
                  <c:v>20.5</c:v>
                </c:pt>
                <c:pt idx="3">
                  <c:v>21</c:v>
                </c:pt>
                <c:pt idx="4">
                  <c:v>22</c:v>
                </c:pt>
                <c:pt idx="5">
                  <c:v>21</c:v>
                </c:pt>
                <c:pt idx="6">
                  <c:v>20.3</c:v>
                </c:pt>
              </c:numCache>
            </c:numRef>
          </c:val>
          <c:extLst xmlns:c16r2="http://schemas.microsoft.com/office/drawing/2015/06/chart">
            <c:ext xmlns:c16="http://schemas.microsoft.com/office/drawing/2014/chart" uri="{C3380CC4-5D6E-409C-BE32-E72D297353CC}">
              <c16:uniqueId val="{00000003-5E74-4AC2-B3A6-506B32D65613}"/>
            </c:ext>
          </c:extLst>
        </c:ser>
        <c:dLbls/>
        <c:marker val="1"/>
        <c:axId val="90868352"/>
        <c:axId val="91160960"/>
        <c:extLst xmlns:c16r2="http://schemas.microsoft.com/office/drawing/2015/06/chart"/>
      </c:lineChart>
      <c:catAx>
        <c:axId val="90868352"/>
        <c:scaling>
          <c:orientation val="minMax"/>
        </c:scaling>
        <c:delete val="1"/>
        <c:axPos val="b"/>
        <c:numFmt formatCode="m\/d\/yyyy" sourceLinked="1"/>
        <c:tickLblPos val="none"/>
        <c:crossAx val="91160960"/>
        <c:crosses val="autoZero"/>
        <c:auto val="1"/>
        <c:lblAlgn val="ctr"/>
        <c:lblOffset val="100"/>
      </c:catAx>
      <c:valAx>
        <c:axId val="91160960"/>
        <c:scaling>
          <c:orientation val="minMax"/>
          <c:max val="50"/>
          <c:min val="10"/>
        </c:scaling>
        <c:axPos val="l"/>
        <c:majorGridlines>
          <c:spPr>
            <a:ln w="9525" cap="flat" cmpd="sng" algn="ctr">
              <a:solidFill>
                <a:schemeClr val="bg2"/>
              </a:solidFill>
              <a:round/>
            </a:ln>
            <a:effectLst/>
          </c:spPr>
        </c:majorGridlines>
        <c:numFmt formatCode="0.0" sourceLinked="1"/>
        <c:tickLblPos val="nextTo"/>
        <c:spPr>
          <a:noFill/>
          <a:ln>
            <a:solidFill>
              <a:schemeClr val="bg2">
                <a:lumMod val="90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l-SI"/>
          </a:p>
        </c:txPr>
        <c:crossAx val="90868352"/>
        <c:crosses val="autoZero"/>
        <c:crossBetween val="between"/>
      </c:valAx>
      <c:spPr>
        <a:noFill/>
        <a:ln>
          <a:noFill/>
        </a:ln>
        <a:effectLst/>
      </c:spPr>
    </c:plotArea>
    <c:plotVisOnly val="1"/>
    <c:dispBlanksAs val="gap"/>
  </c:chart>
  <c:spPr>
    <a:solidFill>
      <a:schemeClr val="bg1"/>
    </a:solidFill>
    <a:ln w="9525" cap="flat" cmpd="sng" algn="ctr">
      <a:noFill/>
      <a:round/>
    </a:ln>
    <a:effectLst/>
  </c:spPr>
  <c:txPr>
    <a:bodyPr/>
    <a:lstStyle/>
    <a:p>
      <a:pPr>
        <a:defRPr sz="1000"/>
      </a:pPr>
      <a:endParaRPr lang="sl-SI"/>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sl-SI"/>
  <c:style val="3"/>
  <c:chart>
    <c:autoTitleDeleted val="1"/>
    <c:plotArea>
      <c:layout>
        <c:manualLayout>
          <c:layoutTarget val="inner"/>
          <c:xMode val="edge"/>
          <c:yMode val="edge"/>
          <c:x val="4.4976489358239807E-2"/>
          <c:y val="3.5898821470845561E-2"/>
          <c:w val="0.93131980970314254"/>
          <c:h val="0.85620915032679745"/>
        </c:manualLayout>
      </c:layout>
      <c:areaChart>
        <c:grouping val="standard"/>
        <c:ser>
          <c:idx val="1"/>
          <c:order val="0"/>
          <c:tx>
            <c:strRef>
              <c:f>'Sledilnik Teža'!$B$12</c:f>
              <c:strCache>
                <c:ptCount val="1"/>
                <c:pt idx="0">
                  <c:v>Teža</c:v>
                </c:pt>
              </c:strCache>
            </c:strRef>
          </c:tx>
          <c:spPr>
            <a:solidFill>
              <a:schemeClr val="accent1">
                <a:shade val="76000"/>
              </a:schemeClr>
            </a:solidFill>
            <a:ln>
              <a:noFill/>
            </a:ln>
            <a:effectLst/>
          </c:spPr>
          <c:val>
            <c:numRef>
              <c:f>'Sledilnik Teža'!$D$20:$D$25</c:f>
              <c:numCache>
                <c:formatCode>0.0</c:formatCode>
                <c:ptCount val="6"/>
                <c:pt idx="0">
                  <c:v>155</c:v>
                </c:pt>
                <c:pt idx="1">
                  <c:v>154.5</c:v>
                </c:pt>
                <c:pt idx="2">
                  <c:v>154.19999999999999</c:v>
                </c:pt>
                <c:pt idx="3">
                  <c:v>153.80000000000001</c:v>
                </c:pt>
                <c:pt idx="4">
                  <c:v>154.5</c:v>
                </c:pt>
                <c:pt idx="5">
                  <c:v>154</c:v>
                </c:pt>
              </c:numCache>
            </c:numRef>
          </c:val>
          <c:extLst xmlns:c16r2="http://schemas.microsoft.com/office/drawing/2015/06/chart">
            <c:ext xmlns:c16="http://schemas.microsoft.com/office/drawing/2014/chart" uri="{C3380CC4-5D6E-409C-BE32-E72D297353CC}">
              <c16:uniqueId val="{00000000-066A-4F85-B5AE-56BCD8AB2410}"/>
            </c:ext>
          </c:extLst>
        </c:ser>
        <c:dLbls/>
        <c:axId val="91185152"/>
        <c:axId val="91186688"/>
      </c:areaChart>
      <c:catAx>
        <c:axId val="91185152"/>
        <c:scaling>
          <c:orientation val="minMax"/>
        </c:scaling>
        <c:delete val="1"/>
        <c:axPos val="b"/>
        <c:numFmt formatCode="m\/d\/yyyy" sourceLinked="1"/>
        <c:tickLblPos val="none"/>
        <c:crossAx val="91186688"/>
        <c:crosses val="autoZero"/>
        <c:auto val="1"/>
        <c:lblAlgn val="ctr"/>
        <c:lblOffset val="100"/>
        <c:noMultiLvlLbl val="1"/>
      </c:catAx>
      <c:valAx>
        <c:axId val="91186688"/>
        <c:scaling>
          <c:orientation val="minMax"/>
        </c:scaling>
        <c:axPos val="l"/>
        <c:majorGridlines>
          <c:spPr>
            <a:ln w="9525" cap="flat" cmpd="sng" algn="ctr">
              <a:solidFill>
                <a:schemeClr val="bg2">
                  <a:lumMod val="90000"/>
                </a:schemeClr>
              </a:solidFill>
              <a:round/>
            </a:ln>
            <a:effectLst/>
          </c:spPr>
        </c:majorGridlines>
        <c:numFmt formatCode="0" sourceLinked="0"/>
        <c:minorTickMark val="cross"/>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l-SI"/>
          </a:p>
        </c:txPr>
        <c:crossAx val="91185152"/>
        <c:crosses val="autoZero"/>
        <c:crossBetween val="midCat"/>
      </c:valAx>
      <c:spPr>
        <a:noFill/>
        <a:ln>
          <a:solidFill>
            <a:schemeClr val="bg2"/>
          </a:solidFill>
        </a:ln>
        <a:effectLst/>
      </c:spPr>
    </c:plotArea>
    <c:plotVisOnly val="1"/>
    <c:dispBlanksAs val="zero"/>
  </c:chart>
  <c:spPr>
    <a:solidFill>
      <a:schemeClr val="bg1"/>
    </a:solidFill>
    <a:ln w="9525" cap="flat" cmpd="sng" algn="ctr">
      <a:noFill/>
      <a:round/>
    </a:ln>
    <a:effectLst/>
  </c:spPr>
  <c:txPr>
    <a:bodyPr/>
    <a:lstStyle/>
    <a:p>
      <a:pPr>
        <a:defRPr/>
      </a:pPr>
      <a:endParaRPr lang="sl-SI"/>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0</xdr:row>
      <xdr:rowOff>133350</xdr:rowOff>
    </xdr:from>
    <xdr:to>
      <xdr:col>8</xdr:col>
      <xdr:colOff>28575</xdr:colOff>
      <xdr:row>0</xdr:row>
      <xdr:rowOff>712834</xdr:rowOff>
    </xdr:to>
    <xdr:pic>
      <xdr:nvPicPr>
        <xdr:cNvPr id="3" name="Slika 2" descr="Obris osebe v različnih položajih vadbe">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a:stretch/>
      </xdr:blipFill>
      <xdr:spPr>
        <a:xfrm>
          <a:off x="3857625" y="133350"/>
          <a:ext cx="4819650" cy="579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142875</xdr:colOff>
      <xdr:row>3</xdr:row>
      <xdr:rowOff>19050</xdr:rowOff>
    </xdr:from>
    <xdr:to>
      <xdr:col>17</xdr:col>
      <xdr:colOff>342900</xdr:colOff>
      <xdr:row>8</xdr:row>
      <xdr:rowOff>238125</xdr:rowOff>
    </xdr:to>
    <xdr:graphicFrame macro="">
      <xdr:nvGraphicFramePr>
        <xdr:cNvPr id="2" name="TelesneMere" descr="Črtni grafikon, ki sledi napredku vsake začetne vrednosti, vključno z boki, pasom, stegni in bicepsi">
          <a:extLst>
            <a:ext uri="{FF2B5EF4-FFF2-40B4-BE49-F238E27FC236}">
              <a16:creationId xmlns:a16="http://schemas.microsoft.com/office/drawing/2014/main" xmlns="" id="{B7F05A8B-19E3-45A3-90F3-B764D616D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190500</xdr:colOff>
      <xdr:row>10</xdr:row>
      <xdr:rowOff>38100</xdr:rowOff>
    </xdr:from>
    <xdr:to>
      <xdr:col>17</xdr:col>
      <xdr:colOff>419100</xdr:colOff>
      <xdr:row>16</xdr:row>
      <xdr:rowOff>209550</xdr:rowOff>
    </xdr:to>
    <xdr:graphicFrame macro="">
      <xdr:nvGraphicFramePr>
        <xdr:cNvPr id="3" name="Teža" descr="Ploščinski grafikon za spremljanje napredka teže">
          <a:extLst>
            <a:ext uri="{FF2B5EF4-FFF2-40B4-BE49-F238E27FC236}">
              <a16:creationId xmlns:a16="http://schemas.microsoft.com/office/drawing/2014/main" xmlns="" id="{F02ECB4D-425D-49EE-8060-EB0DE7931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1266825</xdr:colOff>
      <xdr:row>0</xdr:row>
      <xdr:rowOff>133350</xdr:rowOff>
    </xdr:from>
    <xdr:to>
      <xdr:col>17</xdr:col>
      <xdr:colOff>316992</xdr:colOff>
      <xdr:row>0</xdr:row>
      <xdr:rowOff>712834</xdr:rowOff>
    </xdr:to>
    <xdr:pic>
      <xdr:nvPicPr>
        <xdr:cNvPr id="4" name="Slika 3" descr="Obris osebe v različnih položajih vadbe">
          <a:extLst>
            <a:ext uri="{FF2B5EF4-FFF2-40B4-BE49-F238E27FC236}">
              <a16:creationId xmlns:a16="http://schemas.microsoft.com/office/drawing/2014/main" xmlns="" id="{362DE5D9-ECE4-4FE8-A22D-AEEA0444A0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7143750" y="133350"/>
          <a:ext cx="7479792" cy="579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19</xdr:col>
      <xdr:colOff>517017</xdr:colOff>
      <xdr:row>0</xdr:row>
      <xdr:rowOff>712834</xdr:rowOff>
    </xdr:to>
    <xdr:pic>
      <xdr:nvPicPr>
        <xdr:cNvPr id="4" name="Slika 3" descr="Obris osebe v različnih položajih vadbe">
          <a:extLst>
            <a:ext uri="{FF2B5EF4-FFF2-40B4-BE49-F238E27FC236}">
              <a16:creationId xmlns:a16="http://schemas.microsoft.com/office/drawing/2014/main" xmlns="" id="{BA12A1ED-3AEF-488E-87E9-C1897F398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486150" y="133350"/>
          <a:ext cx="7479792" cy="579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19</xdr:col>
      <xdr:colOff>517017</xdr:colOff>
      <xdr:row>0</xdr:row>
      <xdr:rowOff>712834</xdr:rowOff>
    </xdr:to>
    <xdr:pic>
      <xdr:nvPicPr>
        <xdr:cNvPr id="4" name="Slika 3" descr="Obris osebe v različnih položajih vadbe">
          <a:extLst>
            <a:ext uri="{FF2B5EF4-FFF2-40B4-BE49-F238E27FC236}">
              <a16:creationId xmlns:a16="http://schemas.microsoft.com/office/drawing/2014/main" xmlns="" id="{D934CC57-2E18-4E24-9D06-8D7751D86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486150" y="133350"/>
          <a:ext cx="7479792" cy="5794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19</xdr:col>
      <xdr:colOff>517017</xdr:colOff>
      <xdr:row>0</xdr:row>
      <xdr:rowOff>712834</xdr:rowOff>
    </xdr:to>
    <xdr:pic>
      <xdr:nvPicPr>
        <xdr:cNvPr id="4" name="Slika 3" descr="Obris osebe v različnih položajih vadbe">
          <a:extLst>
            <a:ext uri="{FF2B5EF4-FFF2-40B4-BE49-F238E27FC236}">
              <a16:creationId xmlns:a16="http://schemas.microsoft.com/office/drawing/2014/main" xmlns="" id="{1BE6C95D-0C9C-4FE3-A6BE-110D43A3D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486150" y="133350"/>
          <a:ext cx="7479792" cy="5794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19</xdr:col>
      <xdr:colOff>517017</xdr:colOff>
      <xdr:row>0</xdr:row>
      <xdr:rowOff>712834</xdr:rowOff>
    </xdr:to>
    <xdr:pic>
      <xdr:nvPicPr>
        <xdr:cNvPr id="4" name="Slika 3" descr="Obris osebe v različnih položajih vadbe">
          <a:extLst>
            <a:ext uri="{FF2B5EF4-FFF2-40B4-BE49-F238E27FC236}">
              <a16:creationId xmlns:a16="http://schemas.microsoft.com/office/drawing/2014/main" xmlns="" id="{FAB75DE5-335C-47DC-A055-0547A8023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486150" y="133350"/>
          <a:ext cx="7479792" cy="5794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971550</xdr:colOff>
      <xdr:row>0</xdr:row>
      <xdr:rowOff>133350</xdr:rowOff>
    </xdr:from>
    <xdr:to>
      <xdr:col>11</xdr:col>
      <xdr:colOff>97917</xdr:colOff>
      <xdr:row>0</xdr:row>
      <xdr:rowOff>712834</xdr:rowOff>
    </xdr:to>
    <xdr:pic>
      <xdr:nvPicPr>
        <xdr:cNvPr id="3" name="Slika 2" descr="Obris osebe v različnih položajih vadbe">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515225" y="133350"/>
          <a:ext cx="7479792" cy="579484"/>
        </a:xfrm>
        <a:prstGeom prst="rect">
          <a:avLst/>
        </a:prstGeom>
      </xdr:spPr>
    </xdr:pic>
    <xdr:clientData/>
  </xdr:twoCellAnchor>
</xdr:wsDr>
</file>

<file path=xl/tables/table1.xml><?xml version="1.0" encoding="utf-8"?>
<table xmlns="http://schemas.openxmlformats.org/spreadsheetml/2006/main" id="7" name="DnevnikDejavnosti" displayName="DnevnikDejavnosti" ref="B10:H17" dataDxfId="52">
  <autoFilter ref="B10:H17"/>
  <tableColumns count="7">
    <tableColumn id="1" name="DATUM" totalsRowLabel="VSOTA" dataDxfId="51" totalsRowDxfId="50">
      <calculatedColumnFormula>TODAY()+30+ROW()</calculatedColumnFormula>
    </tableColumn>
    <tableColumn id="2" name="DEJAVNOST" dataDxfId="49"/>
    <tableColumn id="9" name="ČAS ZAČETKA" dataDxfId="48" totalsRowDxfId="47"/>
    <tableColumn id="10" name="TRAJANJE" dataDxfId="46"/>
    <tableColumn id="3" name="RAZDALJA" totalsRowFunction="sum" dataDxfId="45"/>
    <tableColumn id="5" name="KALORIJE" totalsRowFunction="sum" dataDxfId="44" totalsRowDxfId="43"/>
    <tableColumn id="7" name="OPOMBA" totalsRowFunction="count" dataDxfId="42"/>
  </tableColumns>
  <tableStyleInfo name="Načrt telesne pripravljenosti" showFirstColumn="0" showLastColumn="0" showRowStripes="1" showColumnStripes="0"/>
  <extLst>
    <ext xmlns:x14="http://schemas.microsoft.com/office/spreadsheetml/2009/9/main" uri="{504A1905-F514-4f6f-8877-14C23A59335A}">
      <x14:table altTextSummary="Vnesite datum, začetni čas, trajanje, razdaljo, kalorije in opombe ter izberite dejavnosti v tem razdelku table_x000d__x000a_Image: obris osebe v različnih položajih vadbe"/>
    </ext>
  </extLst>
</table>
</file>

<file path=xl/tables/table2.xml><?xml version="1.0" encoding="utf-8"?>
<table xmlns="http://schemas.openxmlformats.org/spreadsheetml/2006/main" id="29" name="SledilnikTeže" displayName="SledilnikTeže" ref="B19:D25" totalsRowShown="0">
  <autoFilter ref="B19:D25"/>
  <tableColumns count="3">
    <tableColumn id="1" name="Datum" dataDxfId="39">
      <calculatedColumnFormula>TODAY()+30+ROW()</calculatedColumnFormula>
    </tableColumn>
    <tableColumn id="3" name="Čas" dataDxfId="38"/>
    <tableColumn id="2" name="Teža" dataDxfId="37"/>
  </tableColumns>
  <tableStyleInfo name="Načrt telesne pripravljenosti" showFirstColumn="0" showLastColumn="0" showRowStripes="1" showColumnStripes="0"/>
  <extLst>
    <ext xmlns:x14="http://schemas.microsoft.com/office/spreadsheetml/2009/9/main" uri="{504A1905-F514-4f6f-8877-14C23A59335A}">
      <x14:table altTextSummary="V to tabelo vnesite datum, čas in težo"/>
    </ext>
  </extLst>
</table>
</file>

<file path=xl/tables/table3.xml><?xml version="1.0" encoding="utf-8"?>
<table xmlns="http://schemas.openxmlformats.org/spreadsheetml/2006/main" id="33" name="SledilnikPasu" displayName="SledilnikPasu" ref="B4:D8">
  <autoFilter ref="B4:D8"/>
  <tableColumns count="3">
    <tableColumn id="1" name="Datum" totalsRowLabel="Vsota" dataDxfId="35">
      <calculatedColumnFormula>TODAY()+30+ROW()</calculatedColumnFormula>
    </tableColumn>
    <tableColumn id="3" name="Čas" dataDxfId="34"/>
    <tableColumn id="2" name="Velikost" totalsRowFunction="sum" dataDxfId="33" totalsRowDxfId="32"/>
  </tableColumns>
  <tableStyleInfo name="Načrt telesne pripravljenosti" showFirstColumn="0" showLastColumn="0" showRowStripes="1" showColumnStripes="0"/>
  <extLst>
    <ext xmlns:x14="http://schemas.microsoft.com/office/spreadsheetml/2009/9/main" uri="{504A1905-F514-4f6f-8877-14C23A59335A}">
      <x14:table altTextSummary="V to tabelo vnesite datum, čas in obseg"/>
    </ext>
  </extLst>
</table>
</file>

<file path=xl/tables/table4.xml><?xml version="1.0" encoding="utf-8"?>
<table xmlns="http://schemas.openxmlformats.org/spreadsheetml/2006/main" id="40" name="SledilnikBicepsov" displayName="SledilnikBicepsov" ref="B4:D9" totalsRowShown="0">
  <autoFilter ref="B4:D9"/>
  <tableColumns count="3">
    <tableColumn id="1" name="Datum" dataDxfId="30">
      <calculatedColumnFormula>TODAY()+30+ROW()</calculatedColumnFormula>
    </tableColumn>
    <tableColumn id="3" name="Čas" dataDxfId="29"/>
    <tableColumn id="2" name="Velikost" dataDxfId="28"/>
  </tableColumns>
  <tableStyleInfo name="Načrt telesne pripravljenosti" showFirstColumn="0" showLastColumn="0" showRowStripes="1" showColumnStripes="0"/>
  <extLst>
    <ext xmlns:x14="http://schemas.microsoft.com/office/spreadsheetml/2009/9/main" uri="{504A1905-F514-4f6f-8877-14C23A59335A}">
      <x14:table altTextSummary="V to tabelo vnesite datum, čas in obseg"/>
    </ext>
  </extLst>
</table>
</file>

<file path=xl/tables/table5.xml><?xml version="1.0" encoding="utf-8"?>
<table xmlns="http://schemas.openxmlformats.org/spreadsheetml/2006/main" id="26" name="SledilnikBokov" displayName="SledilnikBokov" ref="B4:D7" totalsRowShown="0">
  <autoFilter ref="B4:D7"/>
  <tableColumns count="3">
    <tableColumn id="1" name="Datum" dataDxfId="26">
      <calculatedColumnFormula>TODAY()+30+ROW()</calculatedColumnFormula>
    </tableColumn>
    <tableColumn id="3" name="Čas" dataDxfId="25"/>
    <tableColumn id="2" name="Velikost" dataDxfId="24"/>
  </tableColumns>
  <tableStyleInfo name="Načrt telesne pripravljenosti" showFirstColumn="0" showLastColumn="0" showRowStripes="1" showColumnStripes="0"/>
  <extLst>
    <ext xmlns:x14="http://schemas.microsoft.com/office/spreadsheetml/2009/9/main" uri="{504A1905-F514-4f6f-8877-14C23A59335A}">
      <x14:table altTextSummary="V to tabelo vnesite datum, čas in obseg"/>
    </ext>
  </extLst>
</table>
</file>

<file path=xl/tables/table6.xml><?xml version="1.0" encoding="utf-8"?>
<table xmlns="http://schemas.openxmlformats.org/spreadsheetml/2006/main" id="22" name="SledilnikStegen" displayName="SledilnikStegen" ref="B4:D11" totalsRowShown="0">
  <autoFilter ref="B4:D11"/>
  <tableColumns count="3">
    <tableColumn id="1" name="Datum" dataDxfId="22">
      <calculatedColumnFormula>TODAY()+30+ROW()</calculatedColumnFormula>
    </tableColumn>
    <tableColumn id="3" name="Čas" dataDxfId="21"/>
    <tableColumn id="2" name="Velikost" dataDxfId="20"/>
  </tableColumns>
  <tableStyleInfo name="Načrt telesne pripravljenosti" showFirstColumn="0" showLastColumn="0" showRowStripes="1" showColumnStripes="0"/>
  <extLst>
    <ext xmlns:x14="http://schemas.microsoft.com/office/spreadsheetml/2009/9/main" uri="{504A1905-F514-4f6f-8877-14C23A59335A}">
      <x14:table altTextSummary="V to tabelo vnesite datum, čas in obseg"/>
    </ext>
  </extLst>
</table>
</file>

<file path=xl/tables/table7.xml><?xml version="1.0" encoding="utf-8"?>
<table xmlns="http://schemas.openxmlformats.org/spreadsheetml/2006/main" id="8" name="DnevnikPrehrane" displayName="DnevnikPrehrane" ref="B7:L18">
  <autoFilter ref="B7:L18"/>
  <tableColumns count="11">
    <tableColumn id="4" name="DATUM" totalsRowLabel="Vsote" dataDxfId="18">
      <calculatedColumnFormula>TODAY()+30+ROW()</calculatedColumnFormula>
    </tableColumn>
    <tableColumn id="1" name="OBROK" dataDxfId="17"/>
    <tableColumn id="2" name="HRANA" dataDxfId="16"/>
    <tableColumn id="3" name="KALORIJE" totalsRowFunction="sum" dataDxfId="15" totalsRowDxfId="14"/>
    <tableColumn id="5" name="MAŠČOBE" totalsRowFunction="sum" dataDxfId="13" totalsRowDxfId="12"/>
    <tableColumn id="6" name="HOLESTEROL" totalsRowFunction="sum" dataDxfId="11" totalsRowDxfId="10"/>
    <tableColumn id="7" name="NATRIJ" totalsRowFunction="sum" dataDxfId="9" totalsRowDxfId="8"/>
    <tableColumn id="8" name="OGLJIKOVI HIDRATI" totalsRowFunction="sum" dataDxfId="7" totalsRowDxfId="6"/>
    <tableColumn id="9" name="BELJAKOVINE" totalsRowFunction="sum" dataDxfId="5" totalsRowDxfId="4"/>
    <tableColumn id="12" name="SLADKORJI" totalsRowFunction="sum" dataDxfId="3" totalsRowDxfId="2"/>
    <tableColumn id="13" name="VLAKNINE" totalsRowFunction="sum" dataDxfId="1" totalsRowDxfId="0"/>
  </tableColumns>
  <tableStyleInfo name="Načrt telesne pripravljenosti" showFirstColumn="0" showLastColumn="0" showRowStripes="1" showColumnStripes="0"/>
  <extLst>
    <ext xmlns:x14="http://schemas.microsoft.com/office/spreadsheetml/2009/9/main" uri="{504A1905-F514-4f6f-8877-14C23A59335A}">
      <x14:table altTextSummary="V to tabelo vnesite datum, vrsto obroka in prehrano. Prilagodite naslove tabele, da boste lahko sledili določenim hranilnim ciljem"/>
    </ext>
  </extLst>
</table>
</file>

<file path=xl/theme/theme1.xml><?xml version="1.0" encoding="utf-8"?>
<a:theme xmlns:a="http://schemas.openxmlformats.org/drawingml/2006/main" name="Office Theme">
  <a:themeElements>
    <a:clrScheme name="Fitness Plan">
      <a:dk1>
        <a:sysClr val="windowText" lastClr="000000"/>
      </a:dk1>
      <a:lt1>
        <a:sysClr val="window" lastClr="FFFFFF"/>
      </a:lt1>
      <a:dk2>
        <a:srgbClr val="505050"/>
      </a:dk2>
      <a:lt2>
        <a:srgbClr val="F5F5F5"/>
      </a:lt2>
      <a:accent1>
        <a:srgbClr val="6D5CA7"/>
      </a:accent1>
      <a:accent2>
        <a:srgbClr val="FBD22D"/>
      </a:accent2>
      <a:accent3>
        <a:srgbClr val="475BA8"/>
      </a:accent3>
      <a:accent4>
        <a:srgbClr val="737480"/>
      </a:accent4>
      <a:accent5>
        <a:srgbClr val="9C4A5C"/>
      </a:accent5>
      <a:accent6>
        <a:srgbClr val="FF9900"/>
      </a:accent6>
      <a:hlink>
        <a:srgbClr val="475BA8"/>
      </a:hlink>
      <a:folHlink>
        <a:srgbClr val="9C4A5C"/>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2">
    <tabColor theme="5"/>
    <pageSetUpPr fitToPage="1"/>
  </sheetPr>
  <dimension ref="A1:I17"/>
  <sheetViews>
    <sheetView showGridLines="0" tabSelected="1" workbookViewId="0">
      <selection activeCell="E5" sqref="E5"/>
    </sheetView>
  </sheetViews>
  <sheetFormatPr defaultColWidth="9.140625" defaultRowHeight="18" customHeight="1"/>
  <cols>
    <col min="1" max="1" width="2.7109375" style="4" customWidth="1"/>
    <col min="2" max="2" width="16.28515625" style="4" customWidth="1"/>
    <col min="3" max="3" width="27" style="4" customWidth="1"/>
    <col min="4" max="4" width="23.28515625" style="4" customWidth="1"/>
    <col min="5" max="5" width="14.7109375" style="13" customWidth="1"/>
    <col min="6" max="6" width="13.85546875" style="4" customWidth="1"/>
    <col min="7" max="7" width="13.140625" style="4" customWidth="1"/>
    <col min="8" max="8" width="30.85546875" style="42" customWidth="1"/>
    <col min="9" max="9" width="2.7109375" style="3" customWidth="1"/>
    <col min="10" max="16384" width="9.140625" style="3"/>
  </cols>
  <sheetData>
    <row r="1" spans="1:9" s="5" customFormat="1" ht="57.75" customHeight="1">
      <c r="A1" s="6"/>
      <c r="B1" s="53" t="s">
        <v>0</v>
      </c>
      <c r="C1" s="53"/>
      <c r="D1" s="53"/>
      <c r="E1" s="54" t="s">
        <v>1</v>
      </c>
      <c r="F1" s="54"/>
      <c r="G1" s="54"/>
      <c r="H1" s="54"/>
      <c r="I1" s="54"/>
    </row>
    <row r="2" spans="1:9" customFormat="1" ht="21" customHeight="1">
      <c r="A2" s="6"/>
      <c r="B2" s="53"/>
      <c r="C2" s="53"/>
      <c r="D2" s="53"/>
      <c r="E2" s="54"/>
      <c r="F2" s="54"/>
      <c r="G2" s="54"/>
      <c r="H2" s="54"/>
      <c r="I2" s="54"/>
    </row>
    <row r="3" spans="1:9" ht="30.75" customHeight="1">
      <c r="A3" s="6"/>
      <c r="B3" s="45" t="s">
        <v>2</v>
      </c>
      <c r="C3" s="29" t="s">
        <v>3</v>
      </c>
      <c r="D3" s="28" t="s">
        <v>4</v>
      </c>
      <c r="F3" s="6"/>
      <c r="G3" s="6"/>
      <c r="H3" s="6"/>
      <c r="I3" s="6"/>
    </row>
    <row r="4" spans="1:9" ht="21.75" customHeight="1">
      <c r="A4" s="6"/>
      <c r="B4" s="12" t="s">
        <v>5</v>
      </c>
      <c r="C4" s="2">
        <f>SUMIF(DnevnikDejavnosti[DEJAVNOST],Kategorija1,DnevnikDejavnosti[RAZDALJA])</f>
        <v>60.8</v>
      </c>
      <c r="D4" s="10" t="s">
        <v>6</v>
      </c>
      <c r="F4" s="6"/>
      <c r="G4" s="6"/>
      <c r="H4" s="6"/>
      <c r="I4" s="6"/>
    </row>
    <row r="5" spans="1:9" ht="21.75" customHeight="1">
      <c r="A5" s="6"/>
      <c r="B5" s="12" t="s">
        <v>7</v>
      </c>
      <c r="C5" s="2">
        <f>SUMIF(DnevnikDejavnosti[DEJAVNOST],Kategorija2,DnevnikDejavnosti[RAZDALJA])</f>
        <v>0</v>
      </c>
      <c r="D5" s="10" t="s">
        <v>6</v>
      </c>
      <c r="F5" s="6"/>
      <c r="G5" s="6"/>
      <c r="H5" s="6"/>
      <c r="I5" s="6"/>
    </row>
    <row r="6" spans="1:9" ht="21.75" customHeight="1">
      <c r="A6" s="6"/>
      <c r="B6" s="12" t="s">
        <v>8</v>
      </c>
      <c r="C6" s="2">
        <f>SUMIF(DnevnikDejavnosti[DEJAVNOST],Kategorija3,DnevnikDejavnosti[RAZDALJA])</f>
        <v>11.530000000000001</v>
      </c>
      <c r="D6" s="10" t="s">
        <v>6</v>
      </c>
      <c r="F6" s="6"/>
      <c r="G6" s="6"/>
      <c r="H6" s="6"/>
      <c r="I6" s="6"/>
    </row>
    <row r="7" spans="1:9" ht="21.75" customHeight="1">
      <c r="A7" s="6"/>
      <c r="B7" s="12" t="s">
        <v>9</v>
      </c>
      <c r="C7" s="2">
        <f>SUMIF(DnevnikDejavnosti[DEJAVNOST],Kategorija4,DnevnikDejavnosti[RAZDALJA])</f>
        <v>0</v>
      </c>
      <c r="D7" s="10" t="s">
        <v>6</v>
      </c>
      <c r="F7" s="6"/>
      <c r="G7" s="6"/>
      <c r="H7" s="6"/>
      <c r="I7" s="6"/>
    </row>
    <row r="8" spans="1:9" s="6" customFormat="1" ht="21.75" customHeight="1">
      <c r="B8" s="12" t="s">
        <v>10</v>
      </c>
      <c r="C8" s="2">
        <f>SUMIF(DnevnikDejavnosti[DEJAVNOST],Kategorija5,DnevnikDejavnosti[RAZDALJA])</f>
        <v>0</v>
      </c>
      <c r="D8" s="10" t="s">
        <v>11</v>
      </c>
      <c r="E8" s="13"/>
    </row>
    <row r="9" spans="1:9" ht="18" customHeight="1">
      <c r="A9" s="6"/>
      <c r="B9" s="55"/>
      <c r="C9" s="55"/>
      <c r="D9" s="55"/>
      <c r="F9" s="6"/>
      <c r="G9" s="6"/>
      <c r="H9" s="6"/>
      <c r="I9" s="6"/>
    </row>
    <row r="10" spans="1:9" ht="18" customHeight="1">
      <c r="B10" s="6" t="s">
        <v>12</v>
      </c>
      <c r="C10" s="6" t="s">
        <v>13</v>
      </c>
      <c r="D10" s="6" t="s">
        <v>14</v>
      </c>
      <c r="E10" s="12" t="s">
        <v>15</v>
      </c>
      <c r="F10" s="12" t="s">
        <v>16</v>
      </c>
      <c r="G10" s="6" t="s">
        <v>17</v>
      </c>
      <c r="H10" s="6" t="s">
        <v>18</v>
      </c>
      <c r="I10" s="6"/>
    </row>
    <row r="11" spans="1:9" ht="18" customHeight="1">
      <c r="B11" s="37">
        <v>43934</v>
      </c>
      <c r="C11" s="38" t="s">
        <v>5</v>
      </c>
      <c r="D11" s="43" t="s">
        <v>19</v>
      </c>
      <c r="E11" s="39">
        <v>9.2361111111111116E-2</v>
      </c>
      <c r="F11" s="40">
        <v>53</v>
      </c>
      <c r="G11" s="40">
        <v>1500</v>
      </c>
      <c r="H11" s="41" t="s">
        <v>20</v>
      </c>
      <c r="I11" s="6"/>
    </row>
    <row r="12" spans="1:9" ht="18" customHeight="1">
      <c r="B12" s="37">
        <v>43935</v>
      </c>
      <c r="C12" s="38" t="s">
        <v>5</v>
      </c>
      <c r="D12" s="43">
        <v>0.6875</v>
      </c>
      <c r="E12" s="39">
        <v>6.25E-2</v>
      </c>
      <c r="F12" s="40">
        <v>7.8</v>
      </c>
      <c r="G12" s="40">
        <v>344</v>
      </c>
      <c r="H12" s="41"/>
      <c r="I12" s="6"/>
    </row>
    <row r="13" spans="1:9" ht="18" customHeight="1">
      <c r="B13" s="37">
        <v>43936</v>
      </c>
      <c r="C13" s="38" t="s">
        <v>8</v>
      </c>
      <c r="D13" s="43">
        <v>0.41666666666666669</v>
      </c>
      <c r="E13" s="39">
        <v>2.0833333333333332E-2</v>
      </c>
      <c r="F13" s="40">
        <v>3.5</v>
      </c>
      <c r="G13" s="40">
        <v>237</v>
      </c>
      <c r="H13" s="41"/>
      <c r="I13" s="6"/>
    </row>
    <row r="14" spans="1:9" ht="18" customHeight="1">
      <c r="B14" s="37">
        <v>43937</v>
      </c>
      <c r="C14" s="38" t="s">
        <v>8</v>
      </c>
      <c r="D14" s="43">
        <v>0.5625</v>
      </c>
      <c r="E14" s="39">
        <v>2.4305555555555556E-2</v>
      </c>
      <c r="F14" s="40">
        <v>3.5</v>
      </c>
      <c r="G14" s="40">
        <v>150</v>
      </c>
      <c r="H14" s="41"/>
      <c r="I14" s="6"/>
    </row>
    <row r="15" spans="1:9" ht="18" customHeight="1">
      <c r="B15" s="37">
        <v>43938</v>
      </c>
      <c r="C15" s="38" t="s">
        <v>8</v>
      </c>
      <c r="D15" s="43">
        <v>0.59652777777777777</v>
      </c>
      <c r="E15" s="39">
        <v>2.0833333333333332E-2</v>
      </c>
      <c r="F15" s="40">
        <v>4.53</v>
      </c>
      <c r="G15" s="40">
        <v>115</v>
      </c>
      <c r="H15" s="41"/>
      <c r="I15" s="6"/>
    </row>
    <row r="16" spans="1:9" ht="18" customHeight="1">
      <c r="B16" s="37">
        <v>43939</v>
      </c>
      <c r="C16" s="47"/>
      <c r="D16" s="48"/>
      <c r="E16" s="49"/>
      <c r="F16" s="51"/>
      <c r="G16" s="51"/>
      <c r="H16" s="52"/>
      <c r="I16" s="6"/>
    </row>
    <row r="17" spans="2:8" ht="18" customHeight="1">
      <c r="B17" s="37">
        <v>43940</v>
      </c>
      <c r="C17" s="47"/>
      <c r="D17" s="48"/>
      <c r="E17" s="50"/>
      <c r="F17" s="51"/>
      <c r="G17" s="51"/>
      <c r="H17" s="52"/>
    </row>
  </sheetData>
  <mergeCells count="3">
    <mergeCell ref="B1:D2"/>
    <mergeCell ref="E1:I2"/>
    <mergeCell ref="B9:D9"/>
  </mergeCells>
  <dataValidations count="14">
    <dataValidation type="list" errorStyle="warning" allowBlank="1" showInputMessage="1" showErrorMessage="1" error="Na seznamu izberite enoto. Izberite PREKLIČI, pritisnite ALT+PUŠČICA DOL za možnosti, nato pa PUŠČICA DOL in ENTER, da izberete" sqref="D4:D8">
      <formula1>"milje,kilometri, koraki, krogi, jardi, metri, ponovitve"</formula1>
    </dataValidation>
    <dataValidation type="list" errorStyle="warning" allowBlank="1" showErrorMessage="1" error="Na seznamu izberite aktivnost. Izberite PREKLIČI, pritisnite ALT+PUŠČICA DOL, če želite prikazati možnosti, nato pa PUŠČICA DOL in ENTER, da izberete" sqref="C11:C17">
      <formula1>$B$4:$B$8</formula1>
    </dataValidation>
    <dataValidation allowBlank="1" showInputMessage="1" showErrorMessage="1" prompt="V tem delovnem listu ustvarite dnevnik dejavnosti. Vnesite podrobnosti v tabelo dnevnika dejavnosti. Začnite pri celici B10. Skupne aktivnosti se samodejno izračunajo v celicah od C4 do C8" sqref="A1"/>
    <dataValidation allowBlank="1" showInputMessage="1" showErrorMessage="1" prompt="Naslov tega delovnega lista je prikazan v tej celici, slika pa v celici na desno. Dejavnosti in njihove skupne vrednosti so prikazane v celicah od B4 do D8" sqref="B1:D2"/>
    <dataValidation allowBlank="1" showInputMessage="1" showErrorMessage="1" prompt="V tem stolpcu pod tem naslovom prilagodite dejavnosti" sqref="B3"/>
    <dataValidation allowBlank="1" showInputMessage="1" showErrorMessage="1" prompt="Skupne vrednosti se izračunajo samodejno v tem stolpcu pod tem naslovom" sqref="C3"/>
    <dataValidation allowBlank="1" showInputMessage="1" showErrorMessage="1" prompt="V tem stolpcu pod tem naslovom izberite enoto. Pritisnite ALT+PUŠČICA DOL za možnosti, nato pa PUŠČICA DOL in ENTER, da izberete" sqref="D3"/>
    <dataValidation allowBlank="1" showInputMessage="1" showErrorMessage="1" prompt="V ta stolpec pod ta naslov vnesite datum. Če želite poiskati določene vnose, uporabite filtre v glavi stolpca" sqref="B10"/>
    <dataValidation allowBlank="1" showInputMessage="1" showErrorMessage="1" prompt="V tem stolpcu pod tem naslovom izberite dejavnost. Pritisnite ALT+PUŠČICA DOL za možnosti, nato pa PUŠČICA DOL in ENTER, da izberete" sqref="C10"/>
    <dataValidation allowBlank="1" showInputMessage="1" showErrorMessage="1" prompt="V ta stolpec pod ta naslov vnesite začetni čas" sqref="D10"/>
    <dataValidation allowBlank="1" showInputMessage="1" showErrorMessage="1" prompt="V ta stolpec pod ta naslov vnesite trajanje" sqref="E10"/>
    <dataValidation allowBlank="1" showInputMessage="1" showErrorMessage="1" prompt="V ta stolpec pod ta naslov vnesite razdaljo" sqref="F10"/>
    <dataValidation allowBlank="1" showInputMessage="1" showErrorMessage="1" prompt="V ta stolpec pod ta naslov vnesite kalorije" sqref="G10"/>
    <dataValidation allowBlank="1" showInputMessage="1" showErrorMessage="1" prompt="V ta stolpec pod ta naslov vnesite opombe" sqref="H10"/>
  </dataValidations>
  <printOptions horizontalCentered="1"/>
  <pageMargins left="0.25" right="0.25" top="0.75" bottom="0.75" header="0.3" footer="0.3"/>
  <pageSetup paperSize="9" scale="65"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sheetPr>
    <tabColor theme="4"/>
    <pageSetUpPr fitToPage="1"/>
  </sheetPr>
  <dimension ref="B1:S25"/>
  <sheetViews>
    <sheetView showGridLines="0" zoomScaleNormal="100" workbookViewId="0">
      <selection activeCell="C22" sqref="C22"/>
    </sheetView>
  </sheetViews>
  <sheetFormatPr defaultColWidth="9.140625" defaultRowHeight="18" customHeight="1"/>
  <cols>
    <col min="1" max="1" width="2.7109375" style="6" customWidth="1"/>
    <col min="2" max="2" width="22.140625" style="6" customWidth="1"/>
    <col min="3" max="3" width="37.28515625" style="6" customWidth="1"/>
    <col min="4" max="4" width="26" style="6" customWidth="1"/>
    <col min="5" max="5" width="27.42578125" style="6" customWidth="1"/>
    <col min="6" max="6" width="9.42578125" style="6" customWidth="1"/>
    <col min="7" max="7" width="9.28515625" style="6" customWidth="1"/>
    <col min="8" max="8" width="2.7109375" style="6" customWidth="1"/>
    <col min="9" max="9" width="11.5703125" style="6" customWidth="1"/>
    <col min="10" max="10" width="9.42578125" style="6" customWidth="1"/>
    <col min="11" max="11" width="9.28515625" style="6" customWidth="1"/>
    <col min="12" max="12" width="2.7109375" style="6" customWidth="1"/>
    <col min="13" max="13" width="11.5703125" style="6" customWidth="1"/>
    <col min="14" max="14" width="9.42578125" style="6" customWidth="1"/>
    <col min="15" max="15" width="9.28515625" style="6" customWidth="1"/>
    <col min="16" max="16" width="2.7109375" style="6" customWidth="1"/>
    <col min="17" max="17" width="11.5703125" style="6" customWidth="1"/>
    <col min="18" max="18" width="9.42578125" style="6" customWidth="1"/>
    <col min="19" max="19" width="9.28515625" style="6" customWidth="1"/>
    <col min="20" max="20" width="2.7109375" style="6" customWidth="1"/>
    <col min="21" max="16384" width="9.140625" style="6"/>
  </cols>
  <sheetData>
    <row r="1" spans="2:19" ht="57.75" customHeight="1">
      <c r="B1" s="57" t="s">
        <v>21</v>
      </c>
      <c r="C1" s="57"/>
      <c r="D1" s="57"/>
      <c r="E1" s="57"/>
      <c r="F1" s="54" t="s">
        <v>1</v>
      </c>
      <c r="G1" s="54"/>
      <c r="H1" s="54"/>
      <c r="I1" s="54"/>
      <c r="J1" s="54"/>
      <c r="K1" s="54"/>
      <c r="L1" s="54"/>
      <c r="M1" s="54"/>
      <c r="N1" s="54"/>
      <c r="O1" s="54"/>
      <c r="P1" s="54"/>
      <c r="Q1" s="54"/>
      <c r="R1" s="54"/>
      <c r="S1" s="54"/>
    </row>
    <row r="2" spans="2:19" ht="21" customHeight="1">
      <c r="B2" s="57"/>
      <c r="C2" s="57"/>
      <c r="D2" s="57"/>
      <c r="E2" s="57"/>
      <c r="F2" s="54"/>
      <c r="G2" s="54"/>
      <c r="H2" s="54"/>
      <c r="I2" s="54"/>
      <c r="J2" s="54"/>
      <c r="K2" s="54"/>
      <c r="L2" s="54"/>
      <c r="M2" s="54"/>
      <c r="N2" s="54"/>
      <c r="O2" s="54"/>
      <c r="P2" s="54"/>
      <c r="Q2" s="54"/>
      <c r="R2" s="54"/>
      <c r="S2" s="54"/>
    </row>
    <row r="3" spans="2:19" ht="30.75" customHeight="1">
      <c r="B3" s="58" t="s">
        <v>22</v>
      </c>
      <c r="C3" s="58"/>
      <c r="D3" s="58"/>
      <c r="E3" s="34" t="str">
        <f>"VELIKOST TELESA "&amp;IF(MerskaEnota="Imperialna","(v palcih)","(cm)")</f>
        <v>VELIKOST TELESA (v palcih)</v>
      </c>
      <c r="F3" s="55"/>
      <c r="G3" s="55"/>
      <c r="H3" s="55"/>
      <c r="I3" s="55"/>
      <c r="J3" s="55"/>
      <c r="K3" s="55"/>
      <c r="L3" s="55"/>
      <c r="M3" s="55"/>
      <c r="N3" s="55"/>
      <c r="O3" s="55"/>
      <c r="P3" s="55"/>
      <c r="Q3" s="55"/>
      <c r="R3" s="55"/>
      <c r="S3" s="55"/>
    </row>
    <row r="4" spans="2:19" ht="22.5" customHeight="1">
      <c r="B4" s="17" t="s">
        <v>23</v>
      </c>
      <c r="C4" s="14" t="s">
        <v>24</v>
      </c>
      <c r="D4" s="11"/>
      <c r="E4" s="54" t="s">
        <v>25</v>
      </c>
      <c r="F4" s="54"/>
      <c r="G4" s="54"/>
      <c r="H4" s="54"/>
      <c r="I4" s="54"/>
      <c r="J4" s="54"/>
      <c r="K4" s="54"/>
      <c r="L4" s="54"/>
      <c r="M4" s="54"/>
      <c r="N4" s="54"/>
      <c r="O4" s="54"/>
      <c r="P4" s="54"/>
      <c r="Q4" s="54"/>
      <c r="R4" s="54"/>
      <c r="S4" s="54"/>
    </row>
    <row r="5" spans="2:19" ht="21.75" customHeight="1">
      <c r="B5" s="17" t="s">
        <v>26</v>
      </c>
      <c r="C5" s="14">
        <v>35</v>
      </c>
      <c r="D5" s="11"/>
      <c r="E5" s="54"/>
      <c r="F5" s="54"/>
      <c r="G5" s="54"/>
      <c r="H5" s="54"/>
      <c r="I5" s="54"/>
      <c r="J5" s="54"/>
      <c r="K5" s="54"/>
      <c r="L5" s="54"/>
      <c r="M5" s="54"/>
      <c r="N5" s="54"/>
      <c r="O5" s="54"/>
      <c r="P5" s="54"/>
      <c r="Q5" s="54"/>
      <c r="R5" s="54"/>
      <c r="S5" s="54"/>
    </row>
    <row r="6" spans="2:19" ht="21.75" customHeight="1">
      <c r="B6" s="17" t="s">
        <v>27</v>
      </c>
      <c r="C6" s="14">
        <v>64</v>
      </c>
      <c r="D6" s="11"/>
      <c r="E6" s="54"/>
      <c r="F6" s="54"/>
      <c r="G6" s="54"/>
      <c r="H6" s="54"/>
      <c r="I6" s="54"/>
      <c r="J6" s="54"/>
      <c r="K6" s="54"/>
      <c r="L6" s="54"/>
      <c r="M6" s="54"/>
      <c r="N6" s="54"/>
      <c r="O6" s="54"/>
      <c r="P6" s="54"/>
      <c r="Q6" s="54"/>
      <c r="R6" s="54"/>
      <c r="S6" s="54"/>
    </row>
    <row r="7" spans="2:19" ht="21.75" customHeight="1">
      <c r="B7" s="17" t="s">
        <v>28</v>
      </c>
      <c r="C7" s="15" t="s">
        <v>29</v>
      </c>
      <c r="D7" s="11"/>
      <c r="E7" s="54"/>
      <c r="F7" s="54"/>
      <c r="G7" s="54"/>
      <c r="H7" s="54"/>
      <c r="I7" s="54"/>
      <c r="J7" s="54"/>
      <c r="K7" s="54"/>
      <c r="L7" s="54"/>
      <c r="M7" s="54"/>
      <c r="N7" s="54"/>
      <c r="O7" s="54"/>
      <c r="P7" s="54"/>
      <c r="Q7" s="54"/>
      <c r="R7" s="54"/>
      <c r="S7" s="54"/>
    </row>
    <row r="8" spans="2:19" ht="21.75" customHeight="1">
      <c r="B8" s="17" t="s">
        <v>30</v>
      </c>
      <c r="C8" s="16">
        <f>IF(DokončajVse,ITM,"")</f>
        <v>26.602783203125</v>
      </c>
      <c r="D8" s="11"/>
      <c r="E8" s="54"/>
      <c r="F8" s="54"/>
      <c r="G8" s="54"/>
      <c r="H8" s="54"/>
      <c r="I8" s="54"/>
      <c r="J8" s="54"/>
      <c r="K8" s="54"/>
      <c r="L8" s="54"/>
      <c r="M8" s="54"/>
      <c r="N8" s="54"/>
      <c r="O8" s="54"/>
      <c r="P8" s="54"/>
      <c r="Q8" s="54"/>
      <c r="R8" s="54"/>
      <c r="S8" s="54"/>
    </row>
    <row r="9" spans="2:19" ht="25.5" customHeight="1">
      <c r="B9" s="55" t="str">
        <f>IF(DokončajVse,"","Če želite izračunati ITM, vnesite višino in trenutno težo")</f>
        <v/>
      </c>
      <c r="C9" s="55"/>
      <c r="D9" s="55"/>
      <c r="E9" s="54"/>
      <c r="F9" s="54"/>
      <c r="G9" s="54"/>
      <c r="H9" s="54"/>
      <c r="I9" s="54"/>
      <c r="J9" s="54"/>
      <c r="K9" s="54"/>
      <c r="L9" s="54"/>
      <c r="M9" s="54"/>
      <c r="N9" s="54"/>
      <c r="O9" s="54"/>
      <c r="P9" s="54"/>
      <c r="Q9" s="54"/>
      <c r="R9" s="54"/>
      <c r="S9" s="54"/>
    </row>
    <row r="10" spans="2:19" ht="30.75" customHeight="1">
      <c r="B10" s="58" t="s">
        <v>31</v>
      </c>
      <c r="C10" s="58"/>
      <c r="D10" s="58"/>
      <c r="E10" s="34" t="str">
        <f>"TEŽA " &amp;IF(MerskaEnota="Imperialna","(v funtih)","(kg)")</f>
        <v>TEŽA (v funtih)</v>
      </c>
      <c r="F10" s="55"/>
      <c r="G10" s="55"/>
      <c r="H10" s="55"/>
      <c r="I10" s="55"/>
      <c r="J10" s="55"/>
      <c r="K10" s="55"/>
      <c r="L10" s="55"/>
      <c r="M10" s="55"/>
      <c r="N10" s="55"/>
      <c r="O10" s="55"/>
      <c r="P10" s="55"/>
      <c r="Q10" s="55"/>
      <c r="R10" s="55"/>
      <c r="S10" s="55"/>
    </row>
    <row r="11" spans="2:19" ht="21.75" customHeight="1">
      <c r="B11" s="18" t="s">
        <v>32</v>
      </c>
      <c r="C11" s="9" t="s">
        <v>33</v>
      </c>
      <c r="D11" s="9" t="s">
        <v>34</v>
      </c>
      <c r="E11" s="54" t="s">
        <v>35</v>
      </c>
      <c r="F11" s="54"/>
      <c r="G11" s="54"/>
      <c r="H11" s="54"/>
      <c r="I11" s="54"/>
      <c r="J11" s="54"/>
      <c r="K11" s="54"/>
      <c r="L11" s="54"/>
      <c r="M11" s="54"/>
      <c r="N11" s="54"/>
      <c r="O11" s="54"/>
      <c r="P11" s="54"/>
      <c r="Q11" s="54"/>
      <c r="R11" s="54"/>
      <c r="S11" s="54"/>
    </row>
    <row r="12" spans="2:19" ht="21.75" customHeight="1">
      <c r="B12" s="17" t="s">
        <v>36</v>
      </c>
      <c r="C12" s="1">
        <v>155</v>
      </c>
      <c r="D12" s="1">
        <v>140</v>
      </c>
      <c r="E12" s="54"/>
      <c r="F12" s="54"/>
      <c r="G12" s="54"/>
      <c r="H12" s="54"/>
      <c r="I12" s="54"/>
      <c r="J12" s="54"/>
      <c r="K12" s="54"/>
      <c r="L12" s="54"/>
      <c r="M12" s="54"/>
      <c r="N12" s="54"/>
      <c r="O12" s="54"/>
      <c r="P12" s="54"/>
      <c r="Q12" s="54"/>
      <c r="R12" s="54"/>
      <c r="S12" s="54"/>
    </row>
    <row r="13" spans="2:19" ht="21.75" customHeight="1">
      <c r="B13" s="17" t="s">
        <v>37</v>
      </c>
      <c r="C13" s="1">
        <v>36</v>
      </c>
      <c r="D13" s="1">
        <v>28</v>
      </c>
      <c r="E13" s="54"/>
      <c r="F13" s="54"/>
      <c r="G13" s="54"/>
      <c r="H13" s="54"/>
      <c r="I13" s="54"/>
      <c r="J13" s="54"/>
      <c r="K13" s="54"/>
      <c r="L13" s="54"/>
      <c r="M13" s="54"/>
      <c r="N13" s="54"/>
      <c r="O13" s="54"/>
      <c r="P13" s="54"/>
      <c r="Q13" s="54"/>
      <c r="R13" s="54"/>
      <c r="S13" s="54"/>
    </row>
    <row r="14" spans="2:19" ht="21.75" customHeight="1">
      <c r="B14" s="17" t="s">
        <v>38</v>
      </c>
      <c r="C14" s="1">
        <v>13.5</v>
      </c>
      <c r="D14" s="1">
        <v>14</v>
      </c>
      <c r="E14" s="54"/>
      <c r="F14" s="54"/>
      <c r="G14" s="54"/>
      <c r="H14" s="54"/>
      <c r="I14" s="54"/>
      <c r="J14" s="54"/>
      <c r="K14" s="54"/>
      <c r="L14" s="54"/>
      <c r="M14" s="54"/>
      <c r="N14" s="54"/>
      <c r="O14" s="54"/>
      <c r="P14" s="54"/>
      <c r="Q14" s="54"/>
      <c r="R14" s="54"/>
      <c r="S14" s="54"/>
    </row>
    <row r="15" spans="2:19" ht="21.75" customHeight="1">
      <c r="B15" s="17" t="s">
        <v>39</v>
      </c>
      <c r="C15" s="1">
        <v>45</v>
      </c>
      <c r="D15" s="1">
        <v>38</v>
      </c>
      <c r="E15" s="54"/>
      <c r="F15" s="54"/>
      <c r="G15" s="54"/>
      <c r="H15" s="54"/>
      <c r="I15" s="54"/>
      <c r="J15" s="54"/>
      <c r="K15" s="54"/>
      <c r="L15" s="54"/>
      <c r="M15" s="54"/>
      <c r="N15" s="54"/>
      <c r="O15" s="54"/>
      <c r="P15" s="54"/>
      <c r="Q15" s="54"/>
      <c r="R15" s="54"/>
      <c r="S15" s="54"/>
    </row>
    <row r="16" spans="2:19" ht="21.75" customHeight="1">
      <c r="B16" s="17" t="s">
        <v>40</v>
      </c>
      <c r="C16" s="1">
        <v>22</v>
      </c>
      <c r="D16" s="1">
        <v>17</v>
      </c>
      <c r="E16" s="54"/>
      <c r="F16" s="54"/>
      <c r="G16" s="54"/>
      <c r="H16" s="54"/>
      <c r="I16" s="54"/>
      <c r="J16" s="54"/>
      <c r="K16" s="54"/>
      <c r="L16" s="54"/>
      <c r="M16" s="54"/>
      <c r="N16" s="54"/>
      <c r="O16" s="54"/>
      <c r="P16" s="54"/>
      <c r="Q16" s="54"/>
      <c r="R16" s="54"/>
      <c r="S16" s="54"/>
    </row>
    <row r="17" spans="2:19" ht="21.2" customHeight="1">
      <c r="B17" s="55"/>
      <c r="C17" s="55"/>
      <c r="D17" s="55"/>
      <c r="E17" s="54"/>
      <c r="F17" s="54"/>
      <c r="G17" s="54"/>
      <c r="H17" s="54"/>
      <c r="I17" s="54"/>
      <c r="J17" s="54"/>
      <c r="K17" s="54"/>
      <c r="L17" s="54"/>
      <c r="M17" s="54"/>
      <c r="N17" s="54"/>
      <c r="O17" s="54"/>
      <c r="P17" s="54"/>
      <c r="Q17" s="54"/>
      <c r="R17" s="54"/>
      <c r="S17" s="54"/>
    </row>
    <row r="18" spans="2:19" ht="18" customHeight="1">
      <c r="B18" s="56" t="str">
        <f>UPPER(CONCATENATE(" Sledilnik ",TežaOznaka))</f>
        <v xml:space="preserve"> SLEDILNIK TEŽA</v>
      </c>
      <c r="C18" s="56"/>
      <c r="D18" s="56"/>
    </row>
    <row r="19" spans="2:19" ht="18" customHeight="1">
      <c r="B19" s="6" t="s">
        <v>41</v>
      </c>
      <c r="C19" s="6" t="s">
        <v>42</v>
      </c>
      <c r="D19" s="6" t="s">
        <v>36</v>
      </c>
    </row>
    <row r="20" spans="2:19" ht="18" customHeight="1">
      <c r="B20" s="7">
        <f t="shared" ref="B20:B25" ca="1" si="0">TODAY()+30+ROW()</f>
        <v>43987</v>
      </c>
      <c r="C20" s="35">
        <v>0.33333333333333331</v>
      </c>
      <c r="D20" s="8">
        <v>155</v>
      </c>
    </row>
    <row r="21" spans="2:19" ht="18" customHeight="1">
      <c r="B21" s="7">
        <f t="shared" ca="1" si="0"/>
        <v>43988</v>
      </c>
      <c r="C21" s="35">
        <v>0.58333333333333337</v>
      </c>
      <c r="D21" s="8">
        <v>154.5</v>
      </c>
    </row>
    <row r="22" spans="2:19" ht="18" customHeight="1">
      <c r="B22" s="7">
        <f t="shared" ca="1" si="0"/>
        <v>43989</v>
      </c>
      <c r="C22" s="35">
        <v>0.34375</v>
      </c>
      <c r="D22" s="8">
        <v>154.19999999999999</v>
      </c>
    </row>
    <row r="23" spans="2:19" ht="18" customHeight="1">
      <c r="B23" s="7">
        <f t="shared" ca="1" si="0"/>
        <v>43990</v>
      </c>
      <c r="C23" s="35">
        <v>0.58333333333333337</v>
      </c>
      <c r="D23" s="8">
        <v>153.80000000000001</v>
      </c>
    </row>
    <row r="24" spans="2:19" ht="18" customHeight="1">
      <c r="B24" s="7">
        <f t="shared" ca="1" si="0"/>
        <v>43991</v>
      </c>
      <c r="C24" s="35">
        <v>0.33333333333333331</v>
      </c>
      <c r="D24" s="8">
        <v>154.5</v>
      </c>
    </row>
    <row r="25" spans="2:19" ht="18" customHeight="1">
      <c r="B25" s="7">
        <f t="shared" ca="1" si="0"/>
        <v>43992</v>
      </c>
      <c r="C25" s="35">
        <v>0.35416666666666669</v>
      </c>
      <c r="D25" s="8">
        <v>154</v>
      </c>
    </row>
  </sheetData>
  <mergeCells count="11">
    <mergeCell ref="E11:S17"/>
    <mergeCell ref="B18:D18"/>
    <mergeCell ref="B1:E2"/>
    <mergeCell ref="B3:D3"/>
    <mergeCell ref="B10:D10"/>
    <mergeCell ref="E4:S9"/>
    <mergeCell ref="B17:D17"/>
    <mergeCell ref="F10:S10"/>
    <mergeCell ref="F1:S2"/>
    <mergeCell ref="F3:S3"/>
    <mergeCell ref="B9:D9"/>
  </mergeCells>
  <conditionalFormatting sqref="B20:D25">
    <cfRule type="expression" dxfId="41" priority="6">
      <formula>$D20=CiljnaTeža</formula>
    </cfRule>
  </conditionalFormatting>
  <conditionalFormatting sqref="C8">
    <cfRule type="expression" dxfId="40" priority="1">
      <formula>OR($C$8&lt;18.5,$C$8&gt;25)</formula>
    </cfRule>
  </conditionalFormatting>
  <dataValidations xWindow="51" yWindow="325" count="24">
    <dataValidation type="custom" errorStyle="warning" allowBlank="1" showInputMessage="1" sqref="B12">
      <formula1>"Teža"</formula1>
    </dataValidation>
    <dataValidation type="list" errorStyle="warning" allowBlank="1" showInputMessage="1" showErrorMessage="1" error="Na seznamu izberite vrsto enote. Izberite PREKLIČI, pritisnite ALT+PUŠČICA DOL za možnosti, nato pa PUŠČICA DOL in ENTER, da izberete." prompt="Izberite vrsto enote v tej celici. Pritisnite ALT+PUŠČICA DOL za možnosti, nato pa PUŠČICA DOL in ENTER, da izberete." sqref="C7">
      <formula1>"Imperialna,Metrično"</formula1>
    </dataValidation>
    <dataValidation type="list" errorStyle="warning" allowBlank="1" showInputMessage="1" showErrorMessage="1" error="Na seznamu izberite spol. Izberite PREKLIČI, pritisnite ALT+PUŠČICA DOL za možnosti, nato pa PUŠČICA DOL in ENTER, da izberete." prompt="Izberite spol v tej celici. Pritisnite ALT+PUŠČICA DOL za možnosti, nato pa PUŠČICA DOL in ENTER, da izberete." sqref="C4">
      <formula1>"Moški,Ženska"</formula1>
    </dataValidation>
    <dataValidation allowBlank="1" showInputMessage="1" showErrorMessage="1" prompt="Ustvarite načrt telesne pripravljenosti s tem delovnim zvezkom. Vnesite podrobnosti v tabelo sledilnika teže. Začnite pri celici B19 tega delovnega lista za sledilnik teže. Grafikoni so prikazani v celicah E4 in E11" sqref="A1"/>
    <dataValidation allowBlank="1" showInputMessage="1" showErrorMessage="1" prompt="Naslov tega delovnega lista je prikazan v tej celici, slika pa v celici desno. Vnesite osebne podatke v celice od C4 do C8 in začetno statistiko v celice od C12 do D16" sqref="B1:E2"/>
    <dataValidation allowBlank="1" showInputMessage="1" showErrorMessage="1" prompt="V spodnje celice vnesite osebne podrobnosti. Telesne mere se samodejno izračunajo v celici na desno" sqref="B3:D3"/>
    <dataValidation allowBlank="1" showInputMessage="1" showErrorMessage="1" prompt="Izberite spol v celici na desni" sqref="B4"/>
    <dataValidation allowBlank="1" showInputMessage="1" showErrorMessage="1" prompt="Vnesite starost v celico na desni" sqref="B5"/>
    <dataValidation allowBlank="1" showInputMessage="1" showErrorMessage="1" prompt="Vnesite starost v to celico" sqref="C5"/>
    <dataValidation allowBlank="1" showInputMessage="1" showErrorMessage="1" prompt="Vnesite višino v celico na desni" sqref="B6"/>
    <dataValidation allowBlank="1" showInputMessage="1" showErrorMessage="1" prompt="Vnesite višino v to celico" sqref="C6"/>
    <dataValidation allowBlank="1" showInputMessage="1" showErrorMessage="1" prompt="Izberite vrsto enote v celici na desni" sqref="B7"/>
    <dataValidation allowBlank="1" showInputMessage="1" showErrorMessage="1" prompt="Indeks telesne teže se samodejno izračuna v celici na desni" sqref="B8"/>
    <dataValidation allowBlank="1" showInputMessage="1" showErrorMessage="1" prompt="Indeks telesne teže se samodejno izračuna v tej celici" sqref="C8"/>
    <dataValidation allowBlank="1" showInputMessage="1" showErrorMessage="1" prompt="Vnesite začetno statistiko v spodnje celice" sqref="B10:D10"/>
    <dataValidation allowBlank="1" showInputMessage="1" showErrorMessage="1" prompt="V tem stolpcu pod tem naslovom prilagodite vrsto razen teže. Teža se uporablja za določanje drugih podatkov tega načrta telesne pripravljenosti, na primer za indeks telesne teže, in je ni dovoljeno spreminjati" sqref="B11"/>
    <dataValidation allowBlank="1" showInputMessage="1" showErrorMessage="1" prompt="V ta stolpec pod ta naslov vnesite trenutne podatke za vneseno vrsto" sqref="C11"/>
    <dataValidation allowBlank="1" showInputMessage="1" showErrorMessage="1" prompt="V ta stolpec pod ta naslov vnesite podatke cilja za vneseno vrsto" sqref="D11"/>
    <dataValidation allowBlank="1" showInputMessage="1" showErrorMessage="1" prompt="Podrobnosti vnesite v spodnjo tabelo" sqref="B18:D18"/>
    <dataValidation allowBlank="1" showInputMessage="1" showErrorMessage="1" prompt="V ta stolpec pod ta naslov vnesite datum. Če želite poiskati določene vnose, uporabite filtre v glavi stolpca" sqref="B19"/>
    <dataValidation allowBlank="1" showInputMessage="1" showErrorMessage="1" prompt="V ta stolpec pod ta naslov vnesite čas" sqref="C19"/>
    <dataValidation allowBlank="1" showInputMessage="1" showErrorMessage="1" prompt="V ta stolpec pod ta naslov vnesite telesno težo" sqref="D19"/>
    <dataValidation allowBlank="1" showInputMessage="1" showErrorMessage="1" prompt="Enota teže se samodejno posodobi v tej celici. Ploščinski grafikon za sledenje napredka pri teži je prikazan v spodnji celici" sqref="E10"/>
    <dataValidation allowBlank="1" showInputMessage="1" showErrorMessage="1" prompt="Enota telesnih mer se samodejno posodobi v tej celici. Črtni grafikon, ki sledi napredku vsake začetne vrednosti, vključno z boki, pasom, stegni in bicepsi, se nahaja v tej celici" sqref="E3"/>
  </dataValidations>
  <printOptions horizontalCentered="1"/>
  <pageMargins left="0.25" right="0.25" top="0.75" bottom="0.75" header="0.3" footer="0.3"/>
  <pageSetup paperSize="9" scale="40" fitToHeight="0" orientation="portrait"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sheetPr>
    <tabColor theme="6"/>
    <pageSetUpPr fitToPage="1"/>
  </sheetPr>
  <dimension ref="B1:T8"/>
  <sheetViews>
    <sheetView showGridLines="0" zoomScaleNormal="100" workbookViewId="0">
      <selection activeCell="D5" sqref="D5"/>
    </sheetView>
  </sheetViews>
  <sheetFormatPr defaultColWidth="9.140625" defaultRowHeight="18" customHeight="1"/>
  <cols>
    <col min="1" max="1" width="2.7109375" style="6" customWidth="1"/>
    <col min="2" max="2" width="22.140625" style="6" customWidth="1"/>
    <col min="3" max="3" width="37.28515625" style="6" customWidth="1"/>
    <col min="4" max="4" width="26" style="6" customWidth="1"/>
    <col min="5" max="5" width="2.7109375" style="6" customWidth="1"/>
    <col min="6" max="6" width="11.5703125" style="6" customWidth="1"/>
    <col min="7" max="7" width="9.42578125" style="6" customWidth="1"/>
    <col min="8" max="8" width="9.28515625" style="6" customWidth="1"/>
    <col min="9" max="9" width="2.7109375" style="6" customWidth="1"/>
    <col min="10" max="10" width="11.5703125" style="6" customWidth="1"/>
    <col min="11" max="11" width="9.42578125" style="6" customWidth="1"/>
    <col min="12" max="12" width="9.28515625" style="6" customWidth="1"/>
    <col min="13" max="13" width="2.7109375" style="6" customWidth="1"/>
    <col min="14" max="14" width="11.5703125" style="6" customWidth="1"/>
    <col min="15" max="15" width="9.42578125" style="6" customWidth="1"/>
    <col min="16" max="16" width="9.28515625" style="6" customWidth="1"/>
    <col min="17" max="17" width="2.7109375" style="6" customWidth="1"/>
    <col min="18" max="18" width="11.5703125" style="6" customWidth="1"/>
    <col min="19" max="19" width="9.42578125" style="6" customWidth="1"/>
    <col min="20" max="20" width="9.28515625" style="6" customWidth="1"/>
    <col min="21" max="21" width="2.7109375" style="6" customWidth="1"/>
    <col min="22" max="16384" width="9.140625" style="6"/>
  </cols>
  <sheetData>
    <row r="1" spans="2:20" ht="57.75" customHeight="1">
      <c r="B1" s="57" t="s">
        <v>21</v>
      </c>
      <c r="C1" s="57"/>
      <c r="D1" s="57"/>
      <c r="E1" s="57"/>
      <c r="F1" s="57"/>
      <c r="G1" s="54" t="s">
        <v>1</v>
      </c>
      <c r="H1" s="54"/>
      <c r="I1" s="54"/>
      <c r="J1" s="54"/>
      <c r="K1" s="54"/>
      <c r="L1" s="54"/>
      <c r="M1" s="54"/>
      <c r="N1" s="54"/>
      <c r="O1" s="54"/>
      <c r="P1" s="54"/>
      <c r="Q1" s="54"/>
      <c r="R1" s="54"/>
      <c r="S1" s="54"/>
      <c r="T1" s="54"/>
    </row>
    <row r="2" spans="2:20" ht="21" customHeight="1">
      <c r="B2" s="57"/>
      <c r="C2" s="57"/>
      <c r="D2" s="57"/>
      <c r="E2" s="57"/>
      <c r="F2" s="57"/>
      <c r="G2" s="54"/>
      <c r="H2" s="54"/>
      <c r="I2" s="54"/>
      <c r="J2" s="54"/>
      <c r="K2" s="54"/>
      <c r="L2" s="54"/>
      <c r="M2" s="54"/>
      <c r="N2" s="54"/>
      <c r="O2" s="54"/>
      <c r="P2" s="54"/>
      <c r="Q2" s="54"/>
      <c r="R2" s="54"/>
      <c r="S2" s="54"/>
      <c r="T2" s="54"/>
    </row>
    <row r="3" spans="2:20" ht="18" customHeight="1">
      <c r="B3" s="56" t="str">
        <f>UPPER(CONCATENATE("Sledilnik obsega ",'Sledilnik Teža'!Cilj1Oznaka))</f>
        <v>SLEDILNIK OBSEGA PASU</v>
      </c>
      <c r="C3" s="56"/>
      <c r="D3" s="56"/>
    </row>
    <row r="4" spans="2:20" ht="18" customHeight="1">
      <c r="B4" s="6" t="s">
        <v>41</v>
      </c>
      <c r="C4" s="6" t="s">
        <v>42</v>
      </c>
      <c r="D4" s="6" t="s">
        <v>43</v>
      </c>
    </row>
    <row r="5" spans="2:20" ht="18" customHeight="1">
      <c r="B5" s="7">
        <f ca="1">TODAY()+30+ROW()</f>
        <v>43972</v>
      </c>
      <c r="C5" s="35">
        <v>0.33333333333333331</v>
      </c>
      <c r="D5" s="8">
        <v>36</v>
      </c>
    </row>
    <row r="6" spans="2:20" ht="18" customHeight="1">
      <c r="B6" s="7">
        <f ca="1">TODAY()+30+ROW()</f>
        <v>43973</v>
      </c>
      <c r="C6" s="35">
        <v>0.58333333333333337</v>
      </c>
      <c r="D6" s="8">
        <v>36.700000000000003</v>
      </c>
    </row>
    <row r="7" spans="2:20" ht="18" customHeight="1">
      <c r="B7" s="7">
        <f ca="1">TODAY()+30+ROW()</f>
        <v>43974</v>
      </c>
      <c r="C7" s="35">
        <v>0.34375</v>
      </c>
      <c r="D7" s="8">
        <v>38</v>
      </c>
    </row>
    <row r="8" spans="2:20" ht="18" customHeight="1">
      <c r="B8" s="7">
        <f ca="1">TODAY()+30+ROW()</f>
        <v>43975</v>
      </c>
      <c r="C8" s="35">
        <v>0.41666666666666669</v>
      </c>
      <c r="D8" s="8">
        <v>35</v>
      </c>
    </row>
  </sheetData>
  <mergeCells count="3">
    <mergeCell ref="B1:F2"/>
    <mergeCell ref="B3:D3"/>
    <mergeCell ref="G1:T2"/>
  </mergeCells>
  <conditionalFormatting sqref="B5:D8">
    <cfRule type="expression" dxfId="36" priority="5">
      <formula>$D5=Cilj1</formula>
    </cfRule>
  </conditionalFormatting>
  <dataValidations count="6">
    <dataValidation allowBlank="1" showInputMessage="1" showErrorMessage="1" prompt="V tem delovnem listu ustvarite sledilnik obsega pasu. Vnesite podrobnosti v tabelo sledilnika obsega pasu" sqref="A1"/>
    <dataValidation allowBlank="1" showInputMessage="1" showErrorMessage="1" prompt="V tej celici je prikazan naslov tega delovnega lista, slika pa v celici na desni" sqref="B1:F2"/>
    <dataValidation allowBlank="1" showInputMessage="1" showErrorMessage="1" prompt="Podrobnosti vnesite v spodnjo tabelo" sqref="B3:D3"/>
    <dataValidation allowBlank="1" showInputMessage="1" showErrorMessage="1" prompt="V ta stolpec pod ta naslov vnesite datum. Če želite poiskati določene vnose, uporabite filtre v glavi stolpca" sqref="B4"/>
    <dataValidation allowBlank="1" showInputMessage="1" showErrorMessage="1" prompt="V ta stolpec pod ta naslov vnesite čas" sqref="C4"/>
    <dataValidation allowBlank="1" showInputMessage="1" showErrorMessage="1" prompt="V ta stolpec pod ta naslov vnesite velikost" sqref="D4"/>
  </dataValidations>
  <printOptions horizontalCentered="1"/>
  <pageMargins left="0.25" right="0.25" top="0.75" bottom="0.75" header="0.3" footer="0.3"/>
  <pageSetup paperSize="9" scale="42" fitToHeight="0" orientation="portrait"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sheetPr>
    <tabColor theme="8"/>
    <pageSetUpPr fitToPage="1"/>
  </sheetPr>
  <dimension ref="B1:T9"/>
  <sheetViews>
    <sheetView showGridLines="0" topLeftCell="A2" zoomScaleNormal="100" workbookViewId="0"/>
  </sheetViews>
  <sheetFormatPr defaultColWidth="9.140625" defaultRowHeight="18" customHeight="1"/>
  <cols>
    <col min="1" max="1" width="2.7109375" style="6" customWidth="1"/>
    <col min="2" max="2" width="22.140625" style="6" customWidth="1"/>
    <col min="3" max="3" width="37.28515625" style="6" customWidth="1"/>
    <col min="4" max="4" width="26" style="6" customWidth="1"/>
    <col min="5" max="5" width="2.7109375" style="6" customWidth="1"/>
    <col min="6" max="6" width="11.5703125" style="6" customWidth="1"/>
    <col min="7" max="7" width="9.42578125" style="6" customWidth="1"/>
    <col min="8" max="8" width="9.28515625" style="6" customWidth="1"/>
    <col min="9" max="9" width="2.7109375" style="6" customWidth="1"/>
    <col min="10" max="10" width="11.5703125" style="6" customWidth="1"/>
    <col min="11" max="11" width="9.42578125" style="6" customWidth="1"/>
    <col min="12" max="12" width="9.28515625" style="6" customWidth="1"/>
    <col min="13" max="13" width="2.7109375" style="6" customWidth="1"/>
    <col min="14" max="14" width="11.5703125" style="6" customWidth="1"/>
    <col min="15" max="15" width="9.42578125" style="6" customWidth="1"/>
    <col min="16" max="16" width="9.28515625" style="6" customWidth="1"/>
    <col min="17" max="17" width="2.7109375" style="6" customWidth="1"/>
    <col min="18" max="18" width="11.5703125" style="6" customWidth="1"/>
    <col min="19" max="19" width="9.42578125" style="6" customWidth="1"/>
    <col min="20" max="20" width="9.28515625" style="6" customWidth="1"/>
    <col min="21" max="21" width="2.7109375" style="6" customWidth="1"/>
    <col min="22" max="16384" width="9.140625" style="6"/>
  </cols>
  <sheetData>
    <row r="1" spans="2:20" ht="57.75" customHeight="1">
      <c r="B1" s="57" t="s">
        <v>21</v>
      </c>
      <c r="C1" s="57"/>
      <c r="D1" s="57"/>
      <c r="E1" s="57"/>
      <c r="F1" s="57"/>
      <c r="G1" s="54" t="s">
        <v>1</v>
      </c>
      <c r="H1" s="54"/>
      <c r="I1" s="54"/>
      <c r="J1" s="54"/>
      <c r="K1" s="54"/>
      <c r="L1" s="54"/>
      <c r="M1" s="54"/>
      <c r="N1" s="54"/>
      <c r="O1" s="54"/>
      <c r="P1" s="54"/>
      <c r="Q1" s="54"/>
      <c r="R1" s="54"/>
      <c r="S1" s="54"/>
      <c r="T1" s="54"/>
    </row>
    <row r="2" spans="2:20" ht="21" customHeight="1">
      <c r="B2" s="57"/>
      <c r="C2" s="57"/>
      <c r="D2" s="57"/>
      <c r="E2" s="57"/>
      <c r="F2" s="57"/>
      <c r="G2" s="54"/>
      <c r="H2" s="54"/>
      <c r="I2" s="54"/>
      <c r="J2" s="54"/>
      <c r="K2" s="54"/>
      <c r="L2" s="54"/>
      <c r="M2" s="54"/>
      <c r="N2" s="54"/>
      <c r="O2" s="54"/>
      <c r="P2" s="54"/>
      <c r="Q2" s="54"/>
      <c r="R2" s="54"/>
      <c r="S2" s="54"/>
      <c r="T2" s="54"/>
    </row>
    <row r="3" spans="2:20" ht="18" customHeight="1">
      <c r="B3" s="56" t="str">
        <f>UPPER(CONCATENATE("Sledilnik ",'Sledilnik Teža'!Cilj2Oznaka))</f>
        <v>SLEDILNIK BICEPSOV</v>
      </c>
      <c r="C3" s="56"/>
      <c r="D3" s="56"/>
    </row>
    <row r="4" spans="2:20" ht="18" customHeight="1">
      <c r="B4" s="6" t="s">
        <v>41</v>
      </c>
      <c r="C4" s="6" t="s">
        <v>42</v>
      </c>
      <c r="D4" s="6" t="s">
        <v>43</v>
      </c>
    </row>
    <row r="5" spans="2:20" ht="18" customHeight="1">
      <c r="B5" s="7">
        <f ca="1">TODAY()+30+ROW()</f>
        <v>43972</v>
      </c>
      <c r="C5" s="35">
        <v>0.33333333333333331</v>
      </c>
      <c r="D5" s="8">
        <v>13.5</v>
      </c>
    </row>
    <row r="6" spans="2:20" ht="18" customHeight="1">
      <c r="B6" s="7">
        <f ca="1">TODAY()+30+ROW()</f>
        <v>43973</v>
      </c>
      <c r="C6" s="35">
        <v>0.58333333333333337</v>
      </c>
      <c r="D6" s="8">
        <v>13.5</v>
      </c>
    </row>
    <row r="7" spans="2:20" ht="18" customHeight="1">
      <c r="B7" s="7">
        <f ca="1">TODAY()+30+ROW()</f>
        <v>43974</v>
      </c>
      <c r="C7" s="35">
        <v>0.34375</v>
      </c>
      <c r="D7" s="8">
        <v>13.6</v>
      </c>
    </row>
    <row r="8" spans="2:20" ht="18" customHeight="1">
      <c r="B8" s="7">
        <f ca="1">TODAY()+30+ROW()</f>
        <v>43975</v>
      </c>
      <c r="C8" s="35">
        <v>0.58333333333333337</v>
      </c>
      <c r="D8" s="8">
        <v>13.8</v>
      </c>
    </row>
    <row r="9" spans="2:20" ht="18" customHeight="1">
      <c r="B9" s="30">
        <f ca="1">TODAY()+30+ROW()</f>
        <v>43976</v>
      </c>
      <c r="C9" s="36">
        <v>0.33333333333333331</v>
      </c>
      <c r="D9" s="31">
        <v>14</v>
      </c>
    </row>
  </sheetData>
  <mergeCells count="3">
    <mergeCell ref="B1:F2"/>
    <mergeCell ref="B3:D3"/>
    <mergeCell ref="G1:T2"/>
  </mergeCells>
  <conditionalFormatting sqref="B5:D9">
    <cfRule type="expression" dxfId="31" priority="4">
      <formula>$D5=Cilj2</formula>
    </cfRule>
  </conditionalFormatting>
  <dataValidations count="6">
    <dataValidation allowBlank="1" showInputMessage="1" showErrorMessage="1" prompt="V tem delovnem listu ustvarite sledilnik bicepsov. Vnesite podrobnosti v tabelo sledilnika bicepsov" sqref="A1"/>
    <dataValidation allowBlank="1" showInputMessage="1" showErrorMessage="1" prompt="V tej celici je prikazan naslov tega delovnega lista, slika pa v celici na desni" sqref="B1:F2"/>
    <dataValidation allowBlank="1" showInputMessage="1" showErrorMessage="1" prompt="Podrobnosti vnesite v spodnjo tabelo" sqref="B3:D3"/>
    <dataValidation allowBlank="1" showInputMessage="1" showErrorMessage="1" prompt="V ta stolpec pod ta naslov vnesite datum. Če želite poiskati določene vnose, uporabite filtre v glavi stolpca" sqref="B4"/>
    <dataValidation allowBlank="1" showInputMessage="1" showErrorMessage="1" prompt="V ta stolpec pod ta naslov vnesite čas" sqref="C4"/>
    <dataValidation allowBlank="1" showInputMessage="1" showErrorMessage="1" prompt="V ta stolpec pod ta naslov vnesite velikost" sqref="D4"/>
  </dataValidations>
  <printOptions horizontalCentered="1"/>
  <pageMargins left="0.25" right="0.25" top="0.75" bottom="0.75" header="0.3" footer="0.3"/>
  <pageSetup paperSize="9" scale="42" fitToHeight="0" orientation="portrait" r:id="rId1"/>
  <headerFooter differentFirst="1">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sheetPr>
    <tabColor theme="4" tint="-0.249977111117893"/>
    <pageSetUpPr fitToPage="1"/>
  </sheetPr>
  <dimension ref="B1:T7"/>
  <sheetViews>
    <sheetView showGridLines="0" zoomScaleNormal="100" workbookViewId="0"/>
  </sheetViews>
  <sheetFormatPr defaultColWidth="9.140625" defaultRowHeight="18" customHeight="1"/>
  <cols>
    <col min="1" max="1" width="2.7109375" style="6" customWidth="1"/>
    <col min="2" max="2" width="22.140625" style="6" customWidth="1"/>
    <col min="3" max="3" width="37.28515625" style="6" customWidth="1"/>
    <col min="4" max="4" width="26" style="6" customWidth="1"/>
    <col min="5" max="5" width="2.7109375" style="6" customWidth="1"/>
    <col min="6" max="6" width="11.5703125" style="6" customWidth="1"/>
    <col min="7" max="7" width="9.42578125" style="6" customWidth="1"/>
    <col min="8" max="8" width="9.28515625" style="6" customWidth="1"/>
    <col min="9" max="9" width="2.7109375" style="6" customWidth="1"/>
    <col min="10" max="10" width="11.5703125" style="6" customWidth="1"/>
    <col min="11" max="11" width="9.42578125" style="6" customWidth="1"/>
    <col min="12" max="12" width="9.28515625" style="6" customWidth="1"/>
    <col min="13" max="13" width="2.7109375" style="6" customWidth="1"/>
    <col min="14" max="14" width="11.5703125" style="6" customWidth="1"/>
    <col min="15" max="15" width="9.42578125" style="6" customWidth="1"/>
    <col min="16" max="16" width="9.28515625" style="6" customWidth="1"/>
    <col min="17" max="17" width="2.7109375" style="6" customWidth="1"/>
    <col min="18" max="18" width="11.5703125" style="6" customWidth="1"/>
    <col min="19" max="19" width="9.42578125" style="6" customWidth="1"/>
    <col min="20" max="20" width="9.28515625" style="6" customWidth="1"/>
    <col min="21" max="21" width="2.7109375" style="6" customWidth="1"/>
    <col min="22" max="16384" width="9.140625" style="6"/>
  </cols>
  <sheetData>
    <row r="1" spans="2:20" ht="57.75" customHeight="1">
      <c r="B1" s="57" t="s">
        <v>21</v>
      </c>
      <c r="C1" s="57"/>
      <c r="D1" s="57"/>
      <c r="E1" s="57"/>
      <c r="F1" s="57"/>
      <c r="G1" s="54" t="s">
        <v>1</v>
      </c>
      <c r="H1" s="54"/>
      <c r="I1" s="54"/>
      <c r="J1" s="54"/>
      <c r="K1" s="54"/>
      <c r="L1" s="54"/>
      <c r="M1" s="54"/>
      <c r="N1" s="54"/>
      <c r="O1" s="54"/>
      <c r="P1" s="54"/>
      <c r="Q1" s="54"/>
      <c r="R1" s="54"/>
      <c r="S1" s="54"/>
      <c r="T1" s="54"/>
    </row>
    <row r="2" spans="2:20" ht="21" customHeight="1">
      <c r="B2" s="57"/>
      <c r="C2" s="57"/>
      <c r="D2" s="57"/>
      <c r="E2" s="57"/>
      <c r="F2" s="57"/>
      <c r="G2" s="54"/>
      <c r="H2" s="54"/>
      <c r="I2" s="54"/>
      <c r="J2" s="54"/>
      <c r="K2" s="54"/>
      <c r="L2" s="54"/>
      <c r="M2" s="54"/>
      <c r="N2" s="54"/>
      <c r="O2" s="54"/>
      <c r="P2" s="54"/>
      <c r="Q2" s="54"/>
      <c r="R2" s="54"/>
      <c r="S2" s="54"/>
      <c r="T2" s="54"/>
    </row>
    <row r="3" spans="2:20" ht="18" customHeight="1">
      <c r="B3" s="56" t="str">
        <f>UPPER(CONCATENATE("Sledilnik ",'Sledilnik Teža'!Cilj3Oznaka))</f>
        <v>SLEDILNIK BOKOV</v>
      </c>
      <c r="C3" s="56"/>
      <c r="D3" s="56"/>
    </row>
    <row r="4" spans="2:20" ht="18" customHeight="1">
      <c r="B4" s="6" t="s">
        <v>41</v>
      </c>
      <c r="C4" s="6" t="s">
        <v>42</v>
      </c>
      <c r="D4" s="6" t="s">
        <v>43</v>
      </c>
    </row>
    <row r="5" spans="2:20" ht="18" customHeight="1">
      <c r="B5" s="7">
        <f ca="1">TODAY()+30+ROW()</f>
        <v>43972</v>
      </c>
      <c r="C5" s="35">
        <v>0.33333333333333331</v>
      </c>
      <c r="D5" s="8">
        <v>45</v>
      </c>
    </row>
    <row r="6" spans="2:20" ht="18" customHeight="1">
      <c r="B6" s="7">
        <f ca="1">TODAY()+30+ROW()</f>
        <v>43973</v>
      </c>
      <c r="C6" s="35">
        <v>0.58333333333333337</v>
      </c>
      <c r="D6" s="8">
        <v>44.8</v>
      </c>
    </row>
    <row r="7" spans="2:20" ht="18" customHeight="1">
      <c r="B7" s="7">
        <f ca="1">TODAY()+30+ROW()</f>
        <v>43974</v>
      </c>
      <c r="C7" s="35">
        <v>0.41666666666666669</v>
      </c>
      <c r="D7" s="8">
        <v>42</v>
      </c>
    </row>
  </sheetData>
  <mergeCells count="3">
    <mergeCell ref="B1:F2"/>
    <mergeCell ref="B3:D3"/>
    <mergeCell ref="G1:T2"/>
  </mergeCells>
  <conditionalFormatting sqref="B5:D7">
    <cfRule type="expression" dxfId="27" priority="3">
      <formula>$D5=Cilj3</formula>
    </cfRule>
  </conditionalFormatting>
  <dataValidations count="6">
    <dataValidation allowBlank="1" showInputMessage="1" showErrorMessage="1" prompt="V tem delovnem listu ustvarite sledilnik bokov. Vnesite podrobnosti v tabelo sledilnika bokov" sqref="A1"/>
    <dataValidation allowBlank="1" showInputMessage="1" showErrorMessage="1" prompt="V tej celici je prikazan naslov tega delovnega lista, slika pa v celici na desni" sqref="B1:F2"/>
    <dataValidation allowBlank="1" showInputMessage="1" showErrorMessage="1" prompt="Podrobnosti vnesite v spodnjo tabelo" sqref="B3:D3"/>
    <dataValidation allowBlank="1" showInputMessage="1" showErrorMessage="1" prompt="V ta stolpec pod ta naslov vnesite datum. Če želite poiskati določene vnose, uporabite filtre v glavi stolpca" sqref="B4"/>
    <dataValidation allowBlank="1" showInputMessage="1" showErrorMessage="1" prompt="V ta stolpec pod ta naslov vnesite čas" sqref="C4"/>
    <dataValidation allowBlank="1" showInputMessage="1" showErrorMessage="1" prompt="V ta stolpec pod ta naslov vnesite velikost" sqref="D4"/>
  </dataValidations>
  <printOptions horizontalCentered="1"/>
  <pageMargins left="0.25" right="0.25" top="0.75" bottom="0.75" header="0.3" footer="0.3"/>
  <pageSetup paperSize="9" scale="42" fitToHeight="0" orientation="portrait"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sheetPr>
    <tabColor theme="6" tint="-0.249977111117893"/>
    <pageSetUpPr fitToPage="1"/>
  </sheetPr>
  <dimension ref="B1:T11"/>
  <sheetViews>
    <sheetView showGridLines="0" zoomScaleNormal="100" workbookViewId="0"/>
  </sheetViews>
  <sheetFormatPr defaultColWidth="9.140625" defaultRowHeight="18" customHeight="1"/>
  <cols>
    <col min="1" max="1" width="2.7109375" style="6" customWidth="1"/>
    <col min="2" max="2" width="22.140625" style="6" customWidth="1"/>
    <col min="3" max="3" width="37.28515625" style="6" customWidth="1"/>
    <col min="4" max="4" width="26" style="6" customWidth="1"/>
    <col min="5" max="5" width="2.7109375" style="6" customWidth="1"/>
    <col min="6" max="6" width="11.5703125" style="6" customWidth="1"/>
    <col min="7" max="7" width="9.42578125" style="6" customWidth="1"/>
    <col min="8" max="8" width="9.28515625" style="6" customWidth="1"/>
    <col min="9" max="9" width="2.7109375" style="6" customWidth="1"/>
    <col min="10" max="10" width="11.5703125" style="6" customWidth="1"/>
    <col min="11" max="11" width="9.42578125" style="6" customWidth="1"/>
    <col min="12" max="12" width="9.28515625" style="6" customWidth="1"/>
    <col min="13" max="13" width="2.7109375" style="6" customWidth="1"/>
    <col min="14" max="14" width="11.5703125" style="6" customWidth="1"/>
    <col min="15" max="15" width="9.42578125" style="6" customWidth="1"/>
    <col min="16" max="16" width="9.28515625" style="6" customWidth="1"/>
    <col min="17" max="17" width="2.7109375" style="6" customWidth="1"/>
    <col min="18" max="18" width="11.5703125" style="6" customWidth="1"/>
    <col min="19" max="19" width="9.42578125" style="6" customWidth="1"/>
    <col min="20" max="20" width="9.28515625" style="6" customWidth="1"/>
    <col min="21" max="21" width="2.7109375" style="6" customWidth="1"/>
    <col min="22" max="16384" width="9.140625" style="6"/>
  </cols>
  <sheetData>
    <row r="1" spans="2:20" ht="57.75" customHeight="1">
      <c r="B1" s="57" t="s">
        <v>21</v>
      </c>
      <c r="C1" s="57"/>
      <c r="D1" s="57"/>
      <c r="E1" s="57"/>
      <c r="F1" s="57"/>
      <c r="G1" s="54" t="s">
        <v>1</v>
      </c>
      <c r="H1" s="54"/>
      <c r="I1" s="54"/>
      <c r="J1" s="54"/>
      <c r="K1" s="54"/>
      <c r="L1" s="54"/>
      <c r="M1" s="54"/>
      <c r="N1" s="54"/>
      <c r="O1" s="54"/>
      <c r="P1" s="54"/>
      <c r="Q1" s="54"/>
      <c r="R1" s="54"/>
      <c r="S1" s="54"/>
      <c r="T1" s="54"/>
    </row>
    <row r="2" spans="2:20" ht="21" customHeight="1">
      <c r="B2" s="57"/>
      <c r="C2" s="57"/>
      <c r="D2" s="57"/>
      <c r="E2" s="57"/>
      <c r="F2" s="57"/>
      <c r="G2" s="54"/>
      <c r="H2" s="54"/>
      <c r="I2" s="54"/>
      <c r="J2" s="54"/>
      <c r="K2" s="54"/>
      <c r="L2" s="54"/>
      <c r="M2" s="54"/>
      <c r="N2" s="54"/>
      <c r="O2" s="54"/>
      <c r="P2" s="54"/>
      <c r="Q2" s="54"/>
      <c r="R2" s="54"/>
      <c r="S2" s="54"/>
      <c r="T2" s="54"/>
    </row>
    <row r="3" spans="2:20" ht="18" customHeight="1">
      <c r="B3" s="56" t="str">
        <f>UPPER(CONCATENATE("Sledilnik ",'Sledilnik Teža'!Cilj4Oznaka))</f>
        <v>SLEDILNIK STEGEN</v>
      </c>
      <c r="C3" s="56"/>
      <c r="D3" s="56"/>
    </row>
    <row r="4" spans="2:20" ht="18" customHeight="1">
      <c r="B4" s="6" t="s">
        <v>41</v>
      </c>
      <c r="C4" s="6" t="s">
        <v>42</v>
      </c>
      <c r="D4" s="6" t="s">
        <v>43</v>
      </c>
    </row>
    <row r="5" spans="2:20" ht="18" customHeight="1">
      <c r="B5" s="7">
        <f t="shared" ref="B5:B11" ca="1" si="0">TODAY()+30+ROW()</f>
        <v>43972</v>
      </c>
      <c r="C5" s="35">
        <v>0.33333333333333331</v>
      </c>
      <c r="D5" s="8">
        <v>22</v>
      </c>
    </row>
    <row r="6" spans="2:20" ht="18" customHeight="1">
      <c r="B6" s="7">
        <f t="shared" ca="1" si="0"/>
        <v>43973</v>
      </c>
      <c r="C6" s="35">
        <v>0.58333333333333337</v>
      </c>
      <c r="D6" s="8">
        <v>21</v>
      </c>
    </row>
    <row r="7" spans="2:20" ht="18" customHeight="1">
      <c r="B7" s="7">
        <f t="shared" ca="1" si="0"/>
        <v>43974</v>
      </c>
      <c r="C7" s="35">
        <v>0.34375</v>
      </c>
      <c r="D7" s="8">
        <v>20.5</v>
      </c>
    </row>
    <row r="8" spans="2:20" ht="18" customHeight="1">
      <c r="B8" s="7">
        <f t="shared" ca="1" si="0"/>
        <v>43975</v>
      </c>
      <c r="C8" s="35">
        <v>0.58333333333333337</v>
      </c>
      <c r="D8" s="8">
        <v>21</v>
      </c>
    </row>
    <row r="9" spans="2:20" ht="18" customHeight="1">
      <c r="B9" s="7">
        <f t="shared" ca="1" si="0"/>
        <v>43976</v>
      </c>
      <c r="C9" s="35">
        <v>0.33333333333333331</v>
      </c>
      <c r="D9" s="8">
        <v>22</v>
      </c>
    </row>
    <row r="10" spans="2:20" ht="18" customHeight="1">
      <c r="B10" s="7">
        <f t="shared" ca="1" si="0"/>
        <v>43977</v>
      </c>
      <c r="C10" s="35">
        <v>0.35416666666666669</v>
      </c>
      <c r="D10" s="8">
        <v>21</v>
      </c>
    </row>
    <row r="11" spans="2:20" ht="18" customHeight="1">
      <c r="B11" s="7">
        <f t="shared" ca="1" si="0"/>
        <v>43978</v>
      </c>
      <c r="C11" s="35">
        <v>0.41666666666666669</v>
      </c>
      <c r="D11" s="8">
        <v>20.3</v>
      </c>
    </row>
  </sheetData>
  <mergeCells count="3">
    <mergeCell ref="B1:F2"/>
    <mergeCell ref="B3:D3"/>
    <mergeCell ref="G1:T2"/>
  </mergeCells>
  <conditionalFormatting sqref="B5:D11">
    <cfRule type="expression" dxfId="23" priority="2">
      <formula>$D5=Cilj4</formula>
    </cfRule>
  </conditionalFormatting>
  <dataValidations count="6">
    <dataValidation allowBlank="1" showInputMessage="1" showErrorMessage="1" prompt="V tem delovnem listu ustvarite sledilnik stegen. Vnesite podrobnosti v tabelo sledilnika stegen" sqref="A1"/>
    <dataValidation allowBlank="1" showInputMessage="1" showErrorMessage="1" prompt="V tej celici je prikazan naslov tega delovnega lista, slika pa v celici na desni" sqref="B1:F2"/>
    <dataValidation allowBlank="1" showInputMessage="1" showErrorMessage="1" prompt="Podrobnosti vnesite v spodnjo tabelo" sqref="B3:D3"/>
    <dataValidation allowBlank="1" showInputMessage="1" showErrorMessage="1" prompt="V ta stolpec pod ta naslov vnesite datum. Če želite poiskati določene vnose, uporabite filtre v glavi stolpca" sqref="B4"/>
    <dataValidation allowBlank="1" showInputMessage="1" showErrorMessage="1" prompt="V ta stolpec pod ta naslov vnesite čas" sqref="C4"/>
    <dataValidation allowBlank="1" showInputMessage="1" showErrorMessage="1" prompt="V ta stolpec pod ta naslov vnesite velikost" sqref="D4"/>
  </dataValidations>
  <printOptions horizontalCentered="1"/>
  <pageMargins left="0.25" right="0.25" top="0.75" bottom="0.75" header="0.3" footer="0.3"/>
  <pageSetup paperSize="9" scale="42" fitToHeight="0" orientation="portrait" r:id="rId1"/>
  <headerFooter differentFirst="1">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sheetPr codeName="Sheet3">
    <tabColor theme="7"/>
    <pageSetUpPr fitToPage="1"/>
  </sheetPr>
  <dimension ref="A1:L18"/>
  <sheetViews>
    <sheetView showGridLines="0" workbookViewId="0"/>
  </sheetViews>
  <sheetFormatPr defaultRowHeight="18" customHeight="1"/>
  <cols>
    <col min="1" max="1" width="2.7109375" customWidth="1"/>
    <col min="2" max="2" width="27.28515625" customWidth="1"/>
    <col min="3" max="3" width="34.7109375" customWidth="1"/>
    <col min="4" max="4" width="33.42578125" customWidth="1"/>
    <col min="5" max="5" width="17.85546875" customWidth="1"/>
    <col min="6" max="6" width="17.42578125" customWidth="1"/>
    <col min="7" max="7" width="17.7109375" customWidth="1"/>
    <col min="8" max="8" width="13.7109375" customWidth="1"/>
    <col min="9" max="9" width="24.42578125" customWidth="1"/>
    <col min="10" max="10" width="18.140625" customWidth="1"/>
    <col min="11" max="11" width="16" customWidth="1"/>
    <col min="12" max="12" width="17.42578125" customWidth="1"/>
    <col min="13" max="13" width="2.7109375" customWidth="1"/>
  </cols>
  <sheetData>
    <row r="1" spans="1:12" s="26" customFormat="1" ht="57.75" customHeight="1">
      <c r="A1" s="46" t="s">
        <v>44</v>
      </c>
      <c r="B1" s="59" t="s">
        <v>45</v>
      </c>
      <c r="C1" s="59"/>
      <c r="D1" s="60" t="s">
        <v>1</v>
      </c>
      <c r="E1" s="60"/>
      <c r="F1" s="60"/>
      <c r="G1" s="60"/>
      <c r="H1" s="60"/>
      <c r="I1" s="60"/>
      <c r="J1" s="60"/>
      <c r="K1" s="60"/>
      <c r="L1" s="60"/>
    </row>
    <row r="2" spans="1:12" ht="21" customHeight="1">
      <c r="A2" s="6"/>
      <c r="B2" s="59"/>
      <c r="C2" s="59"/>
      <c r="D2" s="60"/>
      <c r="E2" s="60"/>
      <c r="F2" s="60"/>
      <c r="G2" s="60"/>
      <c r="H2" s="60"/>
      <c r="I2" s="60"/>
      <c r="J2" s="60"/>
      <c r="K2" s="60"/>
      <c r="L2" s="60"/>
    </row>
    <row r="3" spans="1:12" s="32" customFormat="1" ht="18" customHeight="1">
      <c r="B3" s="59"/>
      <c r="C3" s="59"/>
      <c r="E3" s="33" t="str">
        <f>(DnevnikPrehrane[[#Headers],[KALORIJE]])</f>
        <v>KALORIJE</v>
      </c>
      <c r="F3" s="33" t="str">
        <f>(DnevnikPrehrane[[#Headers],[MAŠČOBE]])</f>
        <v>MAŠČOBE</v>
      </c>
      <c r="G3" s="33" t="str">
        <f>(DnevnikPrehrane[[#Headers],[HOLESTEROL]])</f>
        <v>HOLESTEROL</v>
      </c>
      <c r="H3" s="33" t="str">
        <f>(DnevnikPrehrane[[#Headers],[NATRIJ]])</f>
        <v>NATRIJ</v>
      </c>
      <c r="I3" s="33" t="str">
        <f>(DnevnikPrehrane[[#Headers],[OGLJIKOVI HIDRATI]])</f>
        <v>OGLJIKOVI HIDRATI</v>
      </c>
      <c r="J3" s="33" t="str">
        <f>(DnevnikPrehrane[[#Headers],[BELJAKOVINE]])</f>
        <v>BELJAKOVINE</v>
      </c>
      <c r="K3" s="33" t="str">
        <f>(DnevnikPrehrane[[#Headers],[SLADKORJI]])</f>
        <v>SLADKORJI</v>
      </c>
      <c r="L3" s="33" t="str">
        <f>(DnevnikPrehrane[[#Headers],[VLAKNINE]])</f>
        <v>VLAKNINE</v>
      </c>
    </row>
    <row r="4" spans="1:12" ht="16.5" customHeight="1">
      <c r="A4" s="6"/>
      <c r="B4" s="58" t="s">
        <v>46</v>
      </c>
      <c r="C4" s="58"/>
      <c r="D4" s="27" t="s">
        <v>47</v>
      </c>
      <c r="E4" s="24">
        <v>1800</v>
      </c>
      <c r="F4" s="25">
        <v>40</v>
      </c>
      <c r="G4" s="25">
        <v>225</v>
      </c>
      <c r="H4" s="25">
        <v>2100</v>
      </c>
      <c r="I4" s="25">
        <v>130</v>
      </c>
      <c r="J4" s="25">
        <v>56</v>
      </c>
      <c r="K4" s="25">
        <v>25</v>
      </c>
      <c r="L4" s="25">
        <v>25</v>
      </c>
    </row>
    <row r="5" spans="1:12" s="6" customFormat="1" ht="16.5" customHeight="1">
      <c r="B5" s="58"/>
      <c r="C5" s="58"/>
      <c r="D5" s="44" t="str">
        <f>IF(E5=SUM(DnevnikPrehrane[KALORIJE]),"Skupni vnos:","Filtriran vnos:")</f>
        <v>Skupni vnos:</v>
      </c>
      <c r="E5" s="24">
        <f>SUBTOTAL(109,DnevnikPrehrane[KALORIJE])</f>
        <v>3090</v>
      </c>
      <c r="F5" s="25">
        <f>SUBTOTAL(109,DnevnikPrehrane[MAŠČOBE])</f>
        <v>74.27000000000001</v>
      </c>
      <c r="G5" s="25">
        <f>SUBTOTAL(109,DnevnikPrehrane[HOLESTEROL])</f>
        <v>139.6</v>
      </c>
      <c r="H5" s="25">
        <f>SUBTOTAL(109,DnevnikPrehrane[NATRIJ])</f>
        <v>1400.7</v>
      </c>
      <c r="I5" s="25">
        <f>SUBTOTAL(109,DnevnikPrehrane[OGLJIKOVI HIDRATI])</f>
        <v>208.56</v>
      </c>
      <c r="J5" s="25">
        <f>SUBTOTAL(109,DnevnikPrehrane[BELJAKOVINE])</f>
        <v>68.81</v>
      </c>
      <c r="K5" s="25">
        <f>SUBTOTAL(109,DnevnikPrehrane[SLADKORJI])</f>
        <v>84.1</v>
      </c>
      <c r="L5" s="25">
        <f>SUBTOTAL(109,DnevnikPrehrane[VLAKNINE])</f>
        <v>24.5</v>
      </c>
    </row>
    <row r="6" spans="1:12" ht="18" customHeight="1">
      <c r="A6" s="6"/>
      <c r="B6" s="55"/>
      <c r="C6" s="55"/>
      <c r="D6" s="6"/>
      <c r="E6" s="6"/>
      <c r="F6" s="6"/>
      <c r="G6" s="6"/>
      <c r="H6" s="6"/>
      <c r="I6" s="6"/>
      <c r="J6" s="6"/>
      <c r="K6" s="6"/>
      <c r="L6" s="6"/>
    </row>
    <row r="7" spans="1:12" ht="18" customHeight="1">
      <c r="A7" s="6"/>
      <c r="B7" s="19" t="s">
        <v>12</v>
      </c>
      <c r="C7" s="20" t="s">
        <v>48</v>
      </c>
      <c r="D7" s="20" t="s">
        <v>49</v>
      </c>
      <c r="E7" s="23" t="s">
        <v>17</v>
      </c>
      <c r="F7" s="23" t="s">
        <v>50</v>
      </c>
      <c r="G7" s="23" t="s">
        <v>51</v>
      </c>
      <c r="H7" s="23" t="s">
        <v>52</v>
      </c>
      <c r="I7" s="23" t="s">
        <v>53</v>
      </c>
      <c r="J7" s="23" t="s">
        <v>54</v>
      </c>
      <c r="K7" s="23" t="s">
        <v>55</v>
      </c>
      <c r="L7" s="23" t="s">
        <v>56</v>
      </c>
    </row>
    <row r="8" spans="1:12" ht="18" customHeight="1">
      <c r="A8" s="6"/>
      <c r="B8" s="21">
        <f t="shared" ref="B8:B18" ca="1" si="0">TODAY()+30+ROW()</f>
        <v>43975</v>
      </c>
      <c r="C8" s="22" t="s">
        <v>57</v>
      </c>
      <c r="D8" s="22" t="s">
        <v>58</v>
      </c>
      <c r="E8" s="23">
        <v>130</v>
      </c>
      <c r="F8" s="23">
        <v>8</v>
      </c>
      <c r="G8" s="23">
        <v>10</v>
      </c>
      <c r="H8" s="23">
        <v>60</v>
      </c>
      <c r="I8" s="23">
        <v>16</v>
      </c>
      <c r="J8" s="23">
        <v>11</v>
      </c>
      <c r="K8" s="23">
        <v>5</v>
      </c>
      <c r="L8" s="23">
        <v>0</v>
      </c>
    </row>
    <row r="9" spans="1:12" ht="18" customHeight="1">
      <c r="A9" s="6"/>
      <c r="B9" s="21">
        <f t="shared" ca="1" si="0"/>
        <v>43976</v>
      </c>
      <c r="C9" s="22" t="s">
        <v>59</v>
      </c>
      <c r="D9" s="22" t="s">
        <v>60</v>
      </c>
      <c r="E9" s="23">
        <v>65</v>
      </c>
      <c r="F9" s="23">
        <v>0.2</v>
      </c>
      <c r="G9" s="23"/>
      <c r="H9" s="23"/>
      <c r="I9" s="23">
        <v>17.3</v>
      </c>
      <c r="J9" s="23">
        <v>0.3</v>
      </c>
      <c r="K9" s="23"/>
      <c r="L9" s="23"/>
    </row>
    <row r="10" spans="1:12" ht="18" customHeight="1">
      <c r="A10" s="6"/>
      <c r="B10" s="21">
        <f t="shared" ca="1" si="0"/>
        <v>43977</v>
      </c>
      <c r="C10" s="22" t="s">
        <v>61</v>
      </c>
      <c r="D10" s="22" t="s">
        <v>62</v>
      </c>
      <c r="E10" s="23">
        <v>220</v>
      </c>
      <c r="F10" s="23">
        <v>0.5</v>
      </c>
      <c r="G10" s="23"/>
      <c r="H10" s="23">
        <v>200</v>
      </c>
      <c r="I10" s="23">
        <v>30</v>
      </c>
      <c r="J10" s="23">
        <v>6</v>
      </c>
      <c r="K10" s="23">
        <v>4</v>
      </c>
      <c r="L10" s="23">
        <v>9</v>
      </c>
    </row>
    <row r="11" spans="1:12" ht="18" customHeight="1">
      <c r="A11" s="6"/>
      <c r="B11" s="21">
        <f t="shared" ca="1" si="0"/>
        <v>43978</v>
      </c>
      <c r="C11" s="22" t="s">
        <v>63</v>
      </c>
      <c r="D11" s="22" t="s">
        <v>64</v>
      </c>
      <c r="E11" s="23">
        <v>600</v>
      </c>
      <c r="F11" s="23">
        <v>0.5</v>
      </c>
      <c r="G11" s="23"/>
      <c r="H11" s="23">
        <v>300</v>
      </c>
      <c r="I11" s="23">
        <v>22</v>
      </c>
      <c r="J11" s="23">
        <v>9.8000000000000007</v>
      </c>
      <c r="K11" s="23"/>
      <c r="L11" s="23"/>
    </row>
    <row r="12" spans="1:12" ht="18" customHeight="1">
      <c r="A12" s="6"/>
      <c r="B12" s="21">
        <f t="shared" ca="1" si="0"/>
        <v>43979</v>
      </c>
      <c r="C12" s="22" t="s">
        <v>59</v>
      </c>
      <c r="D12" s="22" t="s">
        <v>65</v>
      </c>
      <c r="E12" s="23">
        <v>210</v>
      </c>
      <c r="F12" s="23">
        <v>20</v>
      </c>
      <c r="G12" s="23"/>
      <c r="H12" s="23"/>
      <c r="I12" s="23">
        <v>3</v>
      </c>
      <c r="J12" s="23">
        <v>5</v>
      </c>
      <c r="K12" s="23"/>
      <c r="L12" s="23">
        <v>3</v>
      </c>
    </row>
    <row r="13" spans="1:12" ht="18" customHeight="1">
      <c r="A13" s="6"/>
      <c r="B13" s="21">
        <f t="shared" ca="1" si="0"/>
        <v>43980</v>
      </c>
      <c r="C13" s="22" t="s">
        <v>57</v>
      </c>
      <c r="D13" s="22" t="s">
        <v>66</v>
      </c>
      <c r="E13" s="23">
        <v>220</v>
      </c>
      <c r="F13" s="23">
        <v>3</v>
      </c>
      <c r="G13" s="23"/>
      <c r="H13" s="23"/>
      <c r="I13" s="23">
        <v>29</v>
      </c>
      <c r="J13" s="23">
        <v>7</v>
      </c>
      <c r="K13" s="23"/>
      <c r="L13" s="23">
        <v>5</v>
      </c>
    </row>
    <row r="14" spans="1:12" ht="18" customHeight="1">
      <c r="A14" s="6"/>
      <c r="B14" s="21">
        <f t="shared" ca="1" si="0"/>
        <v>43981</v>
      </c>
      <c r="C14" s="22" t="s">
        <v>59</v>
      </c>
      <c r="D14" s="22" t="s">
        <v>67</v>
      </c>
      <c r="E14" s="23">
        <v>85</v>
      </c>
      <c r="F14" s="23">
        <v>0</v>
      </c>
      <c r="G14" s="23"/>
      <c r="H14" s="23">
        <v>0</v>
      </c>
      <c r="I14" s="23">
        <v>21</v>
      </c>
      <c r="J14" s="23">
        <v>1</v>
      </c>
      <c r="K14" s="23">
        <v>17</v>
      </c>
      <c r="L14" s="23">
        <v>4</v>
      </c>
    </row>
    <row r="15" spans="1:12" ht="18" customHeight="1">
      <c r="A15" s="6"/>
      <c r="B15" s="21">
        <f t="shared" ca="1" si="0"/>
        <v>43982</v>
      </c>
      <c r="C15" s="22" t="s">
        <v>61</v>
      </c>
      <c r="D15" s="22" t="s">
        <v>68</v>
      </c>
      <c r="E15" s="23">
        <v>340</v>
      </c>
      <c r="F15" s="23">
        <v>7</v>
      </c>
      <c r="G15" s="23">
        <v>3</v>
      </c>
      <c r="H15" s="23">
        <v>63</v>
      </c>
      <c r="I15" s="23">
        <v>1</v>
      </c>
      <c r="J15" s="23">
        <v>2</v>
      </c>
      <c r="K15" s="23"/>
      <c r="L15" s="23">
        <v>2</v>
      </c>
    </row>
    <row r="16" spans="1:12" ht="18" customHeight="1">
      <c r="A16" s="6"/>
      <c r="B16" s="21">
        <f t="shared" ca="1" si="0"/>
        <v>43983</v>
      </c>
      <c r="C16" s="22" t="s">
        <v>63</v>
      </c>
      <c r="D16" s="22" t="s">
        <v>69</v>
      </c>
      <c r="E16" s="23">
        <v>470</v>
      </c>
      <c r="F16" s="23">
        <v>4.07</v>
      </c>
      <c r="G16" s="23">
        <v>49</v>
      </c>
      <c r="H16" s="23">
        <v>460</v>
      </c>
      <c r="I16" s="23">
        <v>0.46</v>
      </c>
      <c r="J16" s="23">
        <v>23.71</v>
      </c>
      <c r="K16" s="23">
        <v>0.1</v>
      </c>
      <c r="L16" s="23"/>
    </row>
    <row r="17" spans="2:12" ht="18" customHeight="1">
      <c r="B17" s="21">
        <f t="shared" ca="1" si="0"/>
        <v>43984</v>
      </c>
      <c r="C17" s="22" t="s">
        <v>63</v>
      </c>
      <c r="D17" s="22" t="s">
        <v>70</v>
      </c>
      <c r="E17" s="23">
        <v>220</v>
      </c>
      <c r="F17" s="23">
        <v>7</v>
      </c>
      <c r="G17" s="23"/>
      <c r="H17" s="23"/>
      <c r="I17" s="23">
        <v>5</v>
      </c>
      <c r="J17" s="23">
        <v>3</v>
      </c>
      <c r="K17" s="23"/>
      <c r="L17" s="23"/>
    </row>
    <row r="18" spans="2:12" ht="18" customHeight="1">
      <c r="B18" s="21">
        <f t="shared" ca="1" si="0"/>
        <v>43985</v>
      </c>
      <c r="C18" s="22" t="s">
        <v>59</v>
      </c>
      <c r="D18" s="22" t="s">
        <v>71</v>
      </c>
      <c r="E18" s="23">
        <v>530</v>
      </c>
      <c r="F18" s="23">
        <v>24</v>
      </c>
      <c r="G18" s="23">
        <v>77.599999999999994</v>
      </c>
      <c r="H18" s="23">
        <v>317.7</v>
      </c>
      <c r="I18" s="23">
        <v>63.8</v>
      </c>
      <c r="J18" s="23">
        <v>0</v>
      </c>
      <c r="K18" s="23">
        <v>58</v>
      </c>
      <c r="L18" s="23">
        <v>1.5</v>
      </c>
    </row>
  </sheetData>
  <mergeCells count="4">
    <mergeCell ref="B6:C6"/>
    <mergeCell ref="B4:C5"/>
    <mergeCell ref="B1:C3"/>
    <mergeCell ref="D1:L2"/>
  </mergeCells>
  <conditionalFormatting sqref="E5:L5">
    <cfRule type="expression" dxfId="19" priority="8">
      <formula>AND($E$5&lt;&gt;SUM($E$8:$E$18),E$5&gt;E$4)</formula>
    </cfRule>
  </conditionalFormatting>
  <dataValidations count="9">
    <dataValidation allowBlank="1" showInputMessage="1" showErrorMessage="1" prompt="V tem delovnem listu ustvarite dnevnik prehrane. Vnesite podrobnosti v tabelo dnevnika prehrane. Začnite pri celici B7" sqref="A1"/>
    <dataValidation allowBlank="1" showInputMessage="1" showErrorMessage="1" prompt="V tej celici je prikazan naslov tega delovnega lista, slika pa v celici na desni" sqref="B1:C2"/>
    <dataValidation allowBlank="1" showInputMessage="1" showErrorMessage="1" prompt="Določite ciljne hranilne vrednosti v celicah na desni" sqref="B4:C5"/>
    <dataValidation allowBlank="1" showInputMessage="1" showErrorMessage="1" prompt="Vnesite dnevni vnos hranil v celice na desni, in sicer od celice E4 do L4. Vrste hranil se samodejno posodobijo v zgornji celici glede na prilagojene naslove tabele" sqref="D4"/>
    <dataValidation allowBlank="1" showInputMessage="1" showErrorMessage="1" prompt="Skupen vnos hranil se samodejno izračuna v celicah na desni, in sicer od celice E5 do L5" sqref="D5"/>
    <dataValidation allowBlank="1" showInputMessage="1" showErrorMessage="1" prompt="V ta stolpec pod ta naslov vnesite datum. Če želite poiskati določene vnose, uporabite filtre v glavi stolpca" sqref="B7"/>
    <dataValidation allowBlank="1" showInputMessage="1" showErrorMessage="1" prompt="V ta stolpec pod ta naslov vnesite vrsto obroka" sqref="C7"/>
    <dataValidation allowBlank="1" showInputMessage="1" showErrorMessage="1" prompt="V ta stolpec pod ta naslov vnesite prehrano" sqref="D7"/>
    <dataValidation allowBlank="1" showInputMessage="1" showErrorMessage="1" prompt="V tem stolpcu pod tem naslovom prilagodite ta naslov tabele, da boste lahko sledili določenim hranilnim potrebam" sqref="E7:L7"/>
  </dataValidations>
  <printOptions horizontalCentered="1"/>
  <pageMargins left="0.25" right="0.25" top="0.75" bottom="0.75" header="0.3" footer="0.3"/>
  <pageSetup paperSize="9" scale="39" fitToHeight="0" orientation="portrait" r:id="rId1"/>
  <headerFooter differentFirst="1">
    <oddFooter>Page &amp;P of &amp;N</oddFooter>
  </headerFooter>
  <ignoredErrors>
    <ignoredError sqref="G5:H5 K5:L5" emptyCellReference="1"/>
  </ignoredErrors>
  <drawing r:id="rId2"/>
  <tableParts count="1">
    <tablePart r:id="rId3"/>
  </tableParts>
</worksheet>
</file>

<file path=xl/worksheets/sheet8.xml><?xml version="1.0" encoding="utf-8"?>
<worksheet xmlns="http://schemas.openxmlformats.org/spreadsheetml/2006/main" xmlns:r="http://schemas.openxmlformats.org/officeDocument/2006/relationships">
  <dimension ref="A1:F2"/>
  <sheetViews>
    <sheetView workbookViewId="0">
      <selection sqref="A1:F2"/>
    </sheetView>
  </sheetViews>
  <sheetFormatPr defaultRowHeight="15"/>
  <sheetData>
    <row r="1" spans="1:6">
      <c r="A1" s="53" t="s">
        <v>0</v>
      </c>
      <c r="B1" s="53"/>
      <c r="C1" s="53"/>
      <c r="D1" s="53" t="s">
        <v>0</v>
      </c>
      <c r="E1" s="53"/>
      <c r="F1" s="53"/>
    </row>
    <row r="2" spans="1:6">
      <c r="A2" s="53"/>
      <c r="B2" s="53"/>
      <c r="C2" s="53"/>
      <c r="D2" s="53"/>
      <c r="E2" s="53"/>
      <c r="F2" s="53"/>
    </row>
  </sheetData>
  <mergeCells count="2">
    <mergeCell ref="A1:C2"/>
    <mergeCell ref="D1:F2"/>
  </mergeCells>
  <dataValidations count="1">
    <dataValidation allowBlank="1" showInputMessage="1" showErrorMessage="1" prompt="Naslov tega delovnega lista je prikazan v tej celici, slika pa v celici na desno. Dejavnosti in njihove skupne vrednosti so prikazane v celicah od B4 do D8" sqref="A1:F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9</vt:i4>
      </vt:variant>
      <vt:variant>
        <vt:lpstr>Imenovani obsegi</vt:lpstr>
      </vt:variant>
      <vt:variant>
        <vt:i4>27</vt:i4>
      </vt:variant>
    </vt:vector>
  </HeadingPairs>
  <TitlesOfParts>
    <vt:vector size="36" baseType="lpstr">
      <vt:lpstr>Dnevnik dejavnosti</vt:lpstr>
      <vt:lpstr>Sledilnik Teža</vt:lpstr>
      <vt:lpstr>Sledilnik obsega pasu</vt:lpstr>
      <vt:lpstr>Sledilnik bicepsov</vt:lpstr>
      <vt:lpstr>Sledilnik bokov</vt:lpstr>
      <vt:lpstr>Sledilnik stegen</vt:lpstr>
      <vt:lpstr>Dnevnik obrokov</vt:lpstr>
      <vt:lpstr>List1</vt:lpstr>
      <vt:lpstr>List2</vt:lpstr>
      <vt:lpstr>'Sledilnik Teža'!Cilj1</vt:lpstr>
      <vt:lpstr>'Sledilnik Teža'!Cilj1Oznaka</vt:lpstr>
      <vt:lpstr>'Sledilnik Teža'!Cilj2</vt:lpstr>
      <vt:lpstr>'Sledilnik Teža'!Cilj2Oznaka</vt:lpstr>
      <vt:lpstr>'Sledilnik Teža'!Cilj3</vt:lpstr>
      <vt:lpstr>'Sledilnik Teža'!Cilj3Oznaka</vt:lpstr>
      <vt:lpstr>'Sledilnik Teža'!Cilj4</vt:lpstr>
      <vt:lpstr>'Sledilnik Teža'!Cilj4Oznaka</vt:lpstr>
      <vt:lpstr>'Sledilnik Teža'!CiljnaTeža</vt:lpstr>
      <vt:lpstr>IskanjePoDatumu</vt:lpstr>
      <vt:lpstr>Kategorija1</vt:lpstr>
      <vt:lpstr>Kategorija2</vt:lpstr>
      <vt:lpstr>Kategorija3</vt:lpstr>
      <vt:lpstr>Kategorija4</vt:lpstr>
      <vt:lpstr>Kategorija5</vt:lpstr>
      <vt:lpstr>'Sledilnik Teža'!MerskaEnota</vt:lpstr>
      <vt:lpstr>'Sledilnik Teža'!Spol</vt:lpstr>
      <vt:lpstr>'Sledilnik Teža'!TežaOznaka</vt:lpstr>
      <vt:lpstr>'Dnevnik dejavnosti'!Tiskanje_naslovov</vt:lpstr>
      <vt:lpstr>'Dnevnik obrokov'!Tiskanje_naslovov</vt:lpstr>
      <vt:lpstr>'Sledilnik bicepsov'!Tiskanje_naslovov</vt:lpstr>
      <vt:lpstr>'Sledilnik bokov'!Tiskanje_naslovov</vt:lpstr>
      <vt:lpstr>'Sledilnik obsega pasu'!Tiskanje_naslovov</vt:lpstr>
      <vt:lpstr>'Sledilnik stegen'!Tiskanje_naslovov</vt:lpstr>
      <vt:lpstr>'Sledilnik Teža'!Tiskanje_naslovov</vt:lpstr>
      <vt:lpstr>'Sledilnik Teža'!TrenutnaTeža</vt:lpstr>
      <vt:lpstr>'Sledilnik Teža'!Višina</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Mojca</cp:lastModifiedBy>
  <cp:revision/>
  <dcterms:created xsi:type="dcterms:W3CDTF">2020-04-14T13:58:06Z</dcterms:created>
  <dcterms:modified xsi:type="dcterms:W3CDTF">2020-04-16T07:40:53Z</dcterms:modified>
  <cp:category/>
  <cp:contentStatus/>
</cp:coreProperties>
</file>